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RA\Desktop\"/>
    </mc:Choice>
  </mc:AlternateContent>
  <bookViews>
    <workbookView xWindow="0" yWindow="0" windowWidth="15345" windowHeight="4650" activeTab="1"/>
  </bookViews>
  <sheets>
    <sheet name="Datos Estudiantes" sheetId="4" r:id="rId1"/>
    <sheet name="Planilla Notas" sheetId="3" r:id="rId2"/>
    <sheet name="Informe estudiante" sheetId="5" r:id="rId3"/>
  </sheets>
  <definedNames>
    <definedName name="datosestudiantes">'Datos Estudiantes'!$1:$1048576</definedName>
  </definedNames>
  <calcPr calcId="152511"/>
</workbook>
</file>

<file path=xl/calcChain.xml><?xml version="1.0" encoding="utf-8"?>
<calcChain xmlns="http://schemas.openxmlformats.org/spreadsheetml/2006/main">
  <c r="V33" i="3" l="1"/>
  <c r="W33" i="3" s="1"/>
  <c r="R33" i="3"/>
  <c r="X22" i="3"/>
  <c r="X21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14" i="3"/>
  <c r="N33" i="3"/>
  <c r="P33" i="3"/>
  <c r="T33" i="3"/>
  <c r="X33" i="3" l="1"/>
  <c r="B33" i="3"/>
  <c r="B34" i="3"/>
  <c r="B32" i="3"/>
  <c r="U15" i="3" l="1"/>
  <c r="V15" i="3" s="1"/>
  <c r="U16" i="3"/>
  <c r="V16" i="3" s="1"/>
  <c r="U17" i="3"/>
  <c r="V17" i="3" s="1"/>
  <c r="U18" i="3"/>
  <c r="V18" i="3" s="1"/>
  <c r="U19" i="3"/>
  <c r="V19" i="3" s="1"/>
  <c r="U20" i="3"/>
  <c r="V20" i="3" s="1"/>
  <c r="U21" i="3"/>
  <c r="V21" i="3" s="1"/>
  <c r="U22" i="3"/>
  <c r="V22" i="3" s="1"/>
  <c r="U23" i="3"/>
  <c r="V23" i="3" s="1"/>
  <c r="U24" i="3"/>
  <c r="V24" i="3" s="1"/>
  <c r="U25" i="3"/>
  <c r="V25" i="3" s="1"/>
  <c r="U26" i="3"/>
  <c r="V26" i="3" s="1"/>
  <c r="U27" i="3"/>
  <c r="V27" i="3" s="1"/>
  <c r="U28" i="3"/>
  <c r="V28" i="3" s="1"/>
  <c r="U29" i="3"/>
  <c r="V29" i="3" s="1"/>
  <c r="U30" i="3"/>
  <c r="V30" i="3" s="1"/>
  <c r="U31" i="3"/>
  <c r="V31" i="3" s="1"/>
  <c r="U32" i="3"/>
  <c r="V32" i="3" s="1"/>
  <c r="U33" i="3"/>
  <c r="U14" i="3"/>
  <c r="V14" i="3" s="1"/>
  <c r="S15" i="3"/>
  <c r="T15" i="3" s="1"/>
  <c r="S16" i="3"/>
  <c r="T16" i="3" s="1"/>
  <c r="S17" i="3"/>
  <c r="T17" i="3" s="1"/>
  <c r="S18" i="3"/>
  <c r="T18" i="3" s="1"/>
  <c r="S19" i="3"/>
  <c r="T19" i="3" s="1"/>
  <c r="S20" i="3"/>
  <c r="T20" i="3" s="1"/>
  <c r="S21" i="3"/>
  <c r="T21" i="3" s="1"/>
  <c r="S22" i="3"/>
  <c r="T22" i="3" s="1"/>
  <c r="S23" i="3"/>
  <c r="T23" i="3" s="1"/>
  <c r="S24" i="3"/>
  <c r="T24" i="3" s="1"/>
  <c r="S25" i="3"/>
  <c r="T25" i="3" s="1"/>
  <c r="S26" i="3"/>
  <c r="T26" i="3" s="1"/>
  <c r="S27" i="3"/>
  <c r="T27" i="3" s="1"/>
  <c r="S28" i="3"/>
  <c r="T28" i="3" s="1"/>
  <c r="S29" i="3"/>
  <c r="T29" i="3" s="1"/>
  <c r="S30" i="3"/>
  <c r="T30" i="3" s="1"/>
  <c r="S31" i="3"/>
  <c r="T31" i="3" s="1"/>
  <c r="S32" i="3"/>
  <c r="T32" i="3" s="1"/>
  <c r="S33" i="3"/>
  <c r="S14" i="3"/>
  <c r="T14" i="3" s="1"/>
  <c r="Q15" i="3"/>
  <c r="R15" i="3" s="1"/>
  <c r="Q16" i="3"/>
  <c r="R16" i="3" s="1"/>
  <c r="Q17" i="3"/>
  <c r="R17" i="3" s="1"/>
  <c r="Q18" i="3"/>
  <c r="R18" i="3" s="1"/>
  <c r="Q19" i="3"/>
  <c r="R19" i="3" s="1"/>
  <c r="Q20" i="3"/>
  <c r="R20" i="3" s="1"/>
  <c r="Q21" i="3"/>
  <c r="R21" i="3" s="1"/>
  <c r="Q22" i="3"/>
  <c r="R22" i="3" s="1"/>
  <c r="Q23" i="3"/>
  <c r="R23" i="3" s="1"/>
  <c r="Q24" i="3"/>
  <c r="R24" i="3" s="1"/>
  <c r="Q25" i="3"/>
  <c r="R25" i="3" s="1"/>
  <c r="Q26" i="3"/>
  <c r="R26" i="3" s="1"/>
  <c r="Q27" i="3"/>
  <c r="R27" i="3" s="1"/>
  <c r="Q28" i="3"/>
  <c r="R28" i="3" s="1"/>
  <c r="Q29" i="3"/>
  <c r="R29" i="3" s="1"/>
  <c r="Q30" i="3"/>
  <c r="R30" i="3" s="1"/>
  <c r="Q31" i="3"/>
  <c r="R31" i="3" s="1"/>
  <c r="Q32" i="3"/>
  <c r="R32" i="3" s="1"/>
  <c r="Q33" i="3"/>
  <c r="Q14" i="3"/>
  <c r="R14" i="3" s="1"/>
  <c r="O15" i="3"/>
  <c r="P15" i="3" s="1"/>
  <c r="O16" i="3"/>
  <c r="P16" i="3" s="1"/>
  <c r="O17" i="3"/>
  <c r="P17" i="3" s="1"/>
  <c r="O18" i="3"/>
  <c r="P18" i="3" s="1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/>
  <c r="P29" i="3" s="1"/>
  <c r="O30" i="3"/>
  <c r="P30" i="3" s="1"/>
  <c r="O31" i="3"/>
  <c r="P31" i="3" s="1"/>
  <c r="O32" i="3"/>
  <c r="P32" i="3" s="1"/>
  <c r="O33" i="3"/>
  <c r="O14" i="3"/>
  <c r="P14" i="3" s="1"/>
  <c r="M15" i="3"/>
  <c r="N15" i="3" s="1"/>
  <c r="X15" i="3" s="1"/>
  <c r="M16" i="3"/>
  <c r="N16" i="3" s="1"/>
  <c r="X16" i="3" s="1"/>
  <c r="M17" i="3"/>
  <c r="N17" i="3" s="1"/>
  <c r="X17" i="3" s="1"/>
  <c r="M18" i="3"/>
  <c r="N18" i="3" s="1"/>
  <c r="X18" i="3" s="1"/>
  <c r="M19" i="3"/>
  <c r="N19" i="3" s="1"/>
  <c r="X19" i="3" s="1"/>
  <c r="M20" i="3"/>
  <c r="N20" i="3" s="1"/>
  <c r="X20" i="3" s="1"/>
  <c r="M21" i="3"/>
  <c r="N21" i="3" s="1"/>
  <c r="M22" i="3"/>
  <c r="N22" i="3" s="1"/>
  <c r="M23" i="3"/>
  <c r="N23" i="3" s="1"/>
  <c r="X23" i="3" s="1"/>
  <c r="M24" i="3"/>
  <c r="N24" i="3" s="1"/>
  <c r="X24" i="3" s="1"/>
  <c r="M25" i="3"/>
  <c r="N25" i="3" s="1"/>
  <c r="X25" i="3" s="1"/>
  <c r="M26" i="3"/>
  <c r="N26" i="3" s="1"/>
  <c r="X26" i="3" s="1"/>
  <c r="M27" i="3"/>
  <c r="N27" i="3" s="1"/>
  <c r="X27" i="3" s="1"/>
  <c r="M28" i="3"/>
  <c r="N28" i="3" s="1"/>
  <c r="X28" i="3" s="1"/>
  <c r="M29" i="3"/>
  <c r="N29" i="3" s="1"/>
  <c r="X29" i="3" s="1"/>
  <c r="M30" i="3"/>
  <c r="N30" i="3" s="1"/>
  <c r="X30" i="3" s="1"/>
  <c r="M31" i="3"/>
  <c r="N31" i="3" s="1"/>
  <c r="X31" i="3" s="1"/>
  <c r="M32" i="3"/>
  <c r="N32" i="3" s="1"/>
  <c r="X32" i="3" s="1"/>
  <c r="M33" i="3"/>
  <c r="M14" i="3"/>
  <c r="N14" i="3" s="1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F33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C15" i="3"/>
  <c r="K15" i="3" s="1"/>
  <c r="L15" i="3" s="1"/>
  <c r="C16" i="3"/>
  <c r="K16" i="3" s="1"/>
  <c r="L16" i="3" s="1"/>
  <c r="C17" i="3"/>
  <c r="K17" i="3" s="1"/>
  <c r="L17" i="3" s="1"/>
  <c r="C18" i="3"/>
  <c r="K18" i="3" s="1"/>
  <c r="L18" i="3" s="1"/>
  <c r="C19" i="3"/>
  <c r="K19" i="3" s="1"/>
  <c r="L19" i="3" s="1"/>
  <c r="C20" i="3"/>
  <c r="K20" i="3" s="1"/>
  <c r="L20" i="3" s="1"/>
  <c r="C21" i="3"/>
  <c r="K21" i="3" s="1"/>
  <c r="L21" i="3" s="1"/>
  <c r="C22" i="3"/>
  <c r="K22" i="3" s="1"/>
  <c r="L22" i="3" s="1"/>
  <c r="C23" i="3"/>
  <c r="K23" i="3" s="1"/>
  <c r="L23" i="3" s="1"/>
  <c r="C24" i="3"/>
  <c r="K24" i="3" s="1"/>
  <c r="L24" i="3" s="1"/>
  <c r="C25" i="3"/>
  <c r="K25" i="3" s="1"/>
  <c r="L25" i="3" s="1"/>
  <c r="C26" i="3"/>
  <c r="K26" i="3" s="1"/>
  <c r="L26" i="3" s="1"/>
  <c r="C27" i="3"/>
  <c r="K27" i="3" s="1"/>
  <c r="L27" i="3" s="1"/>
  <c r="C28" i="3"/>
  <c r="K28" i="3" s="1"/>
  <c r="L28" i="3" s="1"/>
  <c r="C29" i="3"/>
  <c r="K29" i="3" s="1"/>
  <c r="L29" i="3" s="1"/>
  <c r="C30" i="3"/>
  <c r="K30" i="3" s="1"/>
  <c r="L30" i="3" s="1"/>
  <c r="C31" i="3"/>
  <c r="K31" i="3" s="1"/>
  <c r="L31" i="3" s="1"/>
  <c r="C32" i="3"/>
  <c r="K32" i="3" s="1"/>
  <c r="L32" i="3" s="1"/>
  <c r="C33" i="3"/>
  <c r="K33" i="3" s="1"/>
  <c r="L33" i="3" s="1"/>
  <c r="G14" i="3"/>
  <c r="H14" i="3"/>
  <c r="I14" i="3"/>
  <c r="J14" i="3"/>
  <c r="F14" i="3"/>
  <c r="E14" i="3"/>
  <c r="D14" i="3"/>
  <c r="C14" i="3"/>
  <c r="K14" i="3" s="1"/>
  <c r="L14" i="3" s="1"/>
  <c r="B14" i="3"/>
  <c r="X37" i="3" l="1"/>
  <c r="X35" i="3"/>
  <c r="X14" i="3"/>
  <c r="X36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</calcChain>
</file>

<file path=xl/sharedStrings.xml><?xml version="1.0" encoding="utf-8"?>
<sst xmlns="http://schemas.openxmlformats.org/spreadsheetml/2006/main" count="64" uniqueCount="50">
  <si>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</si>
  <si>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</si>
  <si>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</si>
  <si>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</si>
  <si>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</si>
  <si>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</si>
  <si>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</si>
  <si>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</si>
  <si>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</si>
  <si>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</si>
  <si>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</si>
  <si>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</si>
  <si>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</si>
  <si>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</si>
  <si>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</si>
  <si>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</si>
  <si>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</si>
  <si>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</si>
  <si>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</si>
  <si>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</si>
  <si>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</si>
  <si>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</si>
  <si>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</si>
  <si>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</si>
  <si>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</si>
  <si>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</si>
  <si>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 xml:space="preserve">PERIODO 2-2012 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</si>
  <si>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</si>
  <si>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</si>
  <si>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</si>
  <si>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</si>
  <si>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</si>
  <si>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</si>
  <si>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</si>
  <si>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OBSERVACIÓN</t>
  </si>
  <si>
    <t>MAX</t>
  </si>
  <si>
    <t>MIN</t>
  </si>
  <si>
    <t>Promedio</t>
  </si>
  <si>
    <t>codigo</t>
  </si>
  <si>
    <t>Nombre</t>
  </si>
  <si>
    <t>Seguimiento</t>
  </si>
  <si>
    <t>I parcial</t>
  </si>
  <si>
    <t>Examen final</t>
  </si>
  <si>
    <t>Coevaluacion</t>
  </si>
  <si>
    <t>Definitiva</t>
  </si>
  <si>
    <t>INFOMRE DE NOTAS</t>
  </si>
  <si>
    <t>aprobo</t>
  </si>
  <si>
    <t>reprobo</t>
  </si>
  <si>
    <t>x14</t>
  </si>
  <si>
    <t>w14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</si>
</sst>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9" fontId="4" fillId="0" borderId="0" xfId="0" applyNumberFormat="1" applyFont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15</xdr:col>
      <xdr:colOff>10885</xdr:colOff>
      <xdr:row>7</xdr:row>
      <xdr:rowOff>127907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0"/>
          <a:ext cx="1925410" cy="1528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191276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62951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352426</xdr:colOff>
      <xdr:row>0</xdr:row>
      <xdr:rowOff>0</xdr:rowOff>
    </xdr:from>
    <xdr:ext cx="3062967" cy="1642382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1" y="0"/>
          <a:ext cx="3062967" cy="164238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1856402" cy="816428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56402" cy="816428"/>
        </a:xfrm>
        <a:prstGeom prst="rect">
          <a:avLst/>
        </a:prstGeom>
      </xdr:spPr>
    </xdr:pic>
    <xdr:clientData/>
  </xdr:oneCellAnchor>
  <xdr:twoCellAnchor>
    <xdr:from>
      <xdr:col>25</xdr:col>
      <xdr:colOff>0</xdr:colOff>
      <xdr:row>14</xdr:row>
      <xdr:rowOff>19050</xdr:rowOff>
    </xdr:from>
    <xdr:to>
      <xdr:col>30</xdr:col>
      <xdr:colOff>9526</xdr:colOff>
      <xdr:row>23</xdr:row>
      <xdr:rowOff>123825</xdr:rowOff>
    </xdr:to>
    <xdr:sp macro="" textlink="">
      <xdr:nvSpPr>
        <xdr:cNvPr id="4" name="Combinar 3"/>
        <xdr:cNvSpPr/>
      </xdr:nvSpPr>
      <xdr:spPr>
        <a:xfrm>
          <a:off x="7620000" y="3067050"/>
          <a:ext cx="3819526" cy="18192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</a:t>
          </a:r>
          <a:r>
            <a:rPr lang="es-CO" sz="1100" baseline="0"/>
            <a:t> v/definitiva&gt;=3</a:t>
          </a:r>
          <a:endParaRPr lang="es-CO" sz="1100"/>
        </a:p>
      </xdr:txBody>
    </xdr:sp>
    <xdr:clientData/>
  </xdr:twoCellAnchor>
  <xdr:twoCellAnchor>
    <xdr:from>
      <xdr:col>25</xdr:col>
      <xdr:colOff>0</xdr:colOff>
      <xdr:row>14</xdr:row>
      <xdr:rowOff>9525</xdr:rowOff>
    </xdr:from>
    <xdr:to>
      <xdr:col>25</xdr:col>
      <xdr:colOff>19050</xdr:colOff>
      <xdr:row>22</xdr:row>
      <xdr:rowOff>28575</xdr:rowOff>
    </xdr:to>
    <xdr:cxnSp macro="">
      <xdr:nvCxnSpPr>
        <xdr:cNvPr id="5" name="Conector recto de flecha 4"/>
        <xdr:cNvCxnSpPr/>
      </xdr:nvCxnSpPr>
      <xdr:spPr>
        <a:xfrm flipH="1">
          <a:off x="7620000" y="3057525"/>
          <a:ext cx="19050" cy="1543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14</xdr:row>
      <xdr:rowOff>47625</xdr:rowOff>
    </xdr:from>
    <xdr:to>
      <xdr:col>30</xdr:col>
      <xdr:colOff>28575</xdr:colOff>
      <xdr:row>22</xdr:row>
      <xdr:rowOff>85725</xdr:rowOff>
    </xdr:to>
    <xdr:cxnSp macro="">
      <xdr:nvCxnSpPr>
        <xdr:cNvPr id="6" name="Conector recto de flecha 5"/>
        <xdr:cNvCxnSpPr/>
      </xdr:nvCxnSpPr>
      <xdr:spPr>
        <a:xfrm flipH="1">
          <a:off x="11439525" y="3095625"/>
          <a:ext cx="19050" cy="1562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600075</xdr:colOff>
      <xdr:row>22</xdr:row>
      <xdr:rowOff>133350</xdr:rowOff>
    </xdr:from>
    <xdr:to>
      <xdr:col>25</xdr:col>
      <xdr:colOff>276225</xdr:colOff>
      <xdr:row>24</xdr:row>
      <xdr:rowOff>171450</xdr:rowOff>
    </xdr:to>
    <xdr:sp macro="" textlink="">
      <xdr:nvSpPr>
        <xdr:cNvPr id="7" name="Elipse 6"/>
        <xdr:cNvSpPr/>
      </xdr:nvSpPr>
      <xdr:spPr>
        <a:xfrm>
          <a:off x="7458075" y="4705350"/>
          <a:ext cx="438150" cy="4191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v</a:t>
          </a:r>
        </a:p>
      </xdr:txBody>
    </xdr:sp>
    <xdr:clientData/>
  </xdr:twoCellAnchor>
  <xdr:twoCellAnchor>
    <xdr:from>
      <xdr:col>29</xdr:col>
      <xdr:colOff>552450</xdr:colOff>
      <xdr:row>22</xdr:row>
      <xdr:rowOff>180975</xdr:rowOff>
    </xdr:from>
    <xdr:to>
      <xdr:col>30</xdr:col>
      <xdr:colOff>266700</xdr:colOff>
      <xdr:row>25</xdr:row>
      <xdr:rowOff>38100</xdr:rowOff>
    </xdr:to>
    <xdr:sp macro="" textlink="">
      <xdr:nvSpPr>
        <xdr:cNvPr id="8" name="Elipse 7"/>
        <xdr:cNvSpPr/>
      </xdr:nvSpPr>
      <xdr:spPr>
        <a:xfrm>
          <a:off x="11220450" y="4752975"/>
          <a:ext cx="476250" cy="4286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f</a:t>
          </a:r>
        </a:p>
      </xdr:txBody>
    </xdr:sp>
    <xdr:clientData/>
  </xdr:twoCellAnchor>
  <xdr:twoCellAnchor>
    <xdr:from>
      <xdr:col>25</xdr:col>
      <xdr:colOff>76200</xdr:colOff>
      <xdr:row>26</xdr:row>
      <xdr:rowOff>66675</xdr:rowOff>
    </xdr:from>
    <xdr:to>
      <xdr:col>25</xdr:col>
      <xdr:colOff>200025</xdr:colOff>
      <xdr:row>27</xdr:row>
      <xdr:rowOff>0</xdr:rowOff>
    </xdr:to>
    <xdr:cxnSp macro="">
      <xdr:nvCxnSpPr>
        <xdr:cNvPr id="10" name="Conector recto de flecha 9"/>
        <xdr:cNvCxnSpPr/>
      </xdr:nvCxnSpPr>
      <xdr:spPr>
        <a:xfrm>
          <a:off x="14992350" y="5486400"/>
          <a:ext cx="123825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276225</xdr:colOff>
      <xdr:row>26</xdr:row>
      <xdr:rowOff>47625</xdr:rowOff>
    </xdr:from>
    <xdr:to>
      <xdr:col>29</xdr:col>
      <xdr:colOff>400050</xdr:colOff>
      <xdr:row>26</xdr:row>
      <xdr:rowOff>200025</xdr:rowOff>
    </xdr:to>
    <xdr:cxnSp macro="">
      <xdr:nvCxnSpPr>
        <xdr:cNvPr id="11" name="Conector recto de flecha 10"/>
        <xdr:cNvCxnSpPr/>
      </xdr:nvCxnSpPr>
      <xdr:spPr>
        <a:xfrm>
          <a:off x="18240375" y="5467350"/>
          <a:ext cx="123825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571500</xdr:colOff>
      <xdr:row>13</xdr:row>
      <xdr:rowOff>133350</xdr:rowOff>
    </xdr:from>
    <xdr:to>
      <xdr:col>27</xdr:col>
      <xdr:colOff>57150</xdr:colOff>
      <xdr:row>14</xdr:row>
      <xdr:rowOff>104775</xdr:rowOff>
    </xdr:to>
    <xdr:cxnSp macro="">
      <xdr:nvCxnSpPr>
        <xdr:cNvPr id="14" name="Conector recto de flecha 13"/>
        <xdr:cNvCxnSpPr/>
      </xdr:nvCxnSpPr>
      <xdr:spPr>
        <a:xfrm flipV="1">
          <a:off x="16249650" y="2724150"/>
          <a:ext cx="247650" cy="1714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85725</xdr:rowOff>
    </xdr:from>
    <xdr:to>
      <xdr:col>2</xdr:col>
      <xdr:colOff>828675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34"/>
  <sheetViews>
    <sheetView topLeftCell="A4" workbookViewId="0">
      <selection activeCell="A35" sqref="A35"/>
    </sheetView>
  </sheetViews>
  <sheetFormatPr baseColWidth="10" defaultRowHeight="15.75" x14ac:dyDescent="0.25"/>
  <cols>
    <col min="1" max="1" width="5.7109375" style="1" customWidth="1"/>
    <col min="2" max="2" width="23.85546875" style="1" bestFit="1" customWidth="1"/>
    <col min="3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8" spans="1:15" ht="16.5" thickBot="1" x14ac:dyDescent="0.3"/>
    <row r="9" spans="1:15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ht="15.75" customHeight="1" thickTop="1" thickBot="1" x14ac:dyDescent="0.3">
      <c r="A12" s="28"/>
      <c r="B12" s="28"/>
      <c r="C12" s="29">
        <v>0.3</v>
      </c>
      <c r="D12" s="29"/>
      <c r="E12" s="29"/>
      <c r="F12" s="29"/>
      <c r="G12" s="29"/>
      <c r="H12" s="29"/>
      <c r="I12" s="29"/>
      <c r="J12" s="29"/>
      <c r="K12" s="19">
        <v>0.2</v>
      </c>
      <c r="L12" s="19">
        <v>0.2</v>
      </c>
      <c r="M12" s="19">
        <v>0.1</v>
      </c>
      <c r="N12" s="19">
        <v>0.1</v>
      </c>
      <c r="O12" s="19">
        <v>0.1</v>
      </c>
    </row>
    <row r="13" spans="1:15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9" t="s">
        <v>20</v>
      </c>
      <c r="L13" s="9" t="s">
        <v>21</v>
      </c>
      <c r="M13" s="9" t="s">
        <v>24</v>
      </c>
      <c r="N13" s="9" t="s">
        <v>25</v>
      </c>
      <c r="O13" s="9" t="s">
        <v>23</v>
      </c>
    </row>
    <row r="14" spans="1:15" ht="15.75" customHeight="1" thickTop="1" thickBot="1" x14ac:dyDescent="0.3">
      <c r="A14" s="3">
        <v>1</v>
      </c>
      <c r="B14" s="3" t="s">
        <v>8</v>
      </c>
      <c r="C14" s="11">
        <v>4.3</v>
      </c>
      <c r="D14" s="11">
        <v>1.2</v>
      </c>
      <c r="E14" s="11">
        <v>2.9</v>
      </c>
      <c r="F14" s="11">
        <v>4.5</v>
      </c>
      <c r="G14" s="11">
        <v>4.8</v>
      </c>
      <c r="H14" s="11">
        <v>3.9</v>
      </c>
      <c r="I14" s="13">
        <v>4.2</v>
      </c>
      <c r="J14" s="13">
        <v>4</v>
      </c>
      <c r="K14" s="11">
        <v>3.8</v>
      </c>
      <c r="L14" s="11">
        <v>4.3</v>
      </c>
      <c r="M14" s="13">
        <v>3.4</v>
      </c>
      <c r="N14" s="13">
        <v>2.9</v>
      </c>
      <c r="O14" s="11">
        <v>3.5</v>
      </c>
    </row>
    <row r="15" spans="1:15" s="2" customFormat="1" ht="17.25" thickTop="1" thickBot="1" x14ac:dyDescent="0.3">
      <c r="A15" s="3">
        <v>2</v>
      </c>
      <c r="B15" s="3" t="s">
        <v>4</v>
      </c>
      <c r="C15" s="13">
        <v>4</v>
      </c>
      <c r="D15" s="13">
        <v>4.0999999999999996</v>
      </c>
      <c r="E15" s="13">
        <v>3.8</v>
      </c>
      <c r="F15" s="13">
        <v>2.2000000000000002</v>
      </c>
      <c r="G15" s="13">
        <v>1.9</v>
      </c>
      <c r="H15" s="13">
        <v>3</v>
      </c>
      <c r="I15" s="13">
        <v>4.8</v>
      </c>
      <c r="J15" s="13">
        <v>5</v>
      </c>
      <c r="K15" s="13">
        <v>4.5999999999999996</v>
      </c>
      <c r="L15" s="13">
        <v>3.2</v>
      </c>
      <c r="M15" s="13">
        <v>2.5</v>
      </c>
      <c r="N15" s="13">
        <v>4.2</v>
      </c>
      <c r="O15" s="14">
        <v>4</v>
      </c>
    </row>
    <row r="16" spans="1:15" s="2" customFormat="1" ht="17.25" thickTop="1" thickBot="1" x14ac:dyDescent="0.3">
      <c r="A16" s="3">
        <v>3</v>
      </c>
      <c r="B16" s="3" t="s">
        <v>14</v>
      </c>
      <c r="C16" s="13">
        <v>4.5</v>
      </c>
      <c r="D16" s="13">
        <v>3.8</v>
      </c>
      <c r="E16" s="13">
        <v>4.2</v>
      </c>
      <c r="F16" s="13">
        <v>4</v>
      </c>
      <c r="G16" s="13">
        <v>5</v>
      </c>
      <c r="H16" s="13">
        <v>5</v>
      </c>
      <c r="I16" s="13">
        <v>5</v>
      </c>
      <c r="J16" s="13">
        <v>4.8</v>
      </c>
      <c r="K16" s="13">
        <v>4.5</v>
      </c>
      <c r="L16" s="13">
        <v>4.5999999999999996</v>
      </c>
      <c r="M16" s="13">
        <v>3.8</v>
      </c>
      <c r="N16" s="13">
        <v>4.5</v>
      </c>
      <c r="O16" s="13">
        <v>4</v>
      </c>
    </row>
    <row r="17" spans="1:15" ht="17.25" thickTop="1" thickBot="1" x14ac:dyDescent="0.3">
      <c r="A17" s="3">
        <v>4</v>
      </c>
      <c r="B17" s="3" t="s">
        <v>13</v>
      </c>
      <c r="C17" s="13">
        <v>3.5</v>
      </c>
      <c r="D17" s="13">
        <v>4</v>
      </c>
      <c r="E17" s="13">
        <v>4.8</v>
      </c>
      <c r="F17" s="13">
        <v>5</v>
      </c>
      <c r="G17" s="13">
        <v>2.5</v>
      </c>
      <c r="H17" s="13">
        <v>3.9</v>
      </c>
      <c r="I17" s="13">
        <v>3.5</v>
      </c>
      <c r="J17" s="13">
        <v>4.5</v>
      </c>
      <c r="K17" s="13">
        <v>2.9</v>
      </c>
      <c r="L17" s="13">
        <v>3</v>
      </c>
      <c r="M17" s="13">
        <v>4.5</v>
      </c>
      <c r="N17" s="13">
        <v>1</v>
      </c>
      <c r="O17" s="13">
        <v>3.5</v>
      </c>
    </row>
    <row r="18" spans="1:15" ht="17.25" thickTop="1" thickBot="1" x14ac:dyDescent="0.3">
      <c r="A18" s="3">
        <v>5</v>
      </c>
      <c r="B18" s="3" t="s">
        <v>11</v>
      </c>
      <c r="C18" s="13">
        <v>5</v>
      </c>
      <c r="D18" s="13">
        <v>3.9</v>
      </c>
      <c r="E18" s="13">
        <v>5</v>
      </c>
      <c r="F18" s="13">
        <v>4.8</v>
      </c>
      <c r="G18" s="13">
        <v>4.3</v>
      </c>
      <c r="H18" s="13">
        <v>0</v>
      </c>
      <c r="I18" s="13">
        <v>2.2999999999999998</v>
      </c>
      <c r="J18" s="13">
        <v>5</v>
      </c>
      <c r="K18" s="13">
        <v>3.2</v>
      </c>
      <c r="L18" s="13">
        <v>5</v>
      </c>
      <c r="M18" s="13">
        <v>4.5</v>
      </c>
      <c r="N18" s="13">
        <v>5</v>
      </c>
      <c r="O18" s="13">
        <v>3</v>
      </c>
    </row>
    <row r="19" spans="1:15" ht="17.25" thickTop="1" thickBot="1" x14ac:dyDescent="0.3">
      <c r="A19" s="3">
        <v>6</v>
      </c>
      <c r="B19" s="3" t="s">
        <v>2</v>
      </c>
      <c r="C19" s="13">
        <v>3.2</v>
      </c>
      <c r="D19" s="13">
        <v>2.4</v>
      </c>
      <c r="E19" s="13">
        <v>3.5</v>
      </c>
      <c r="F19" s="13">
        <v>4.5</v>
      </c>
      <c r="G19" s="13">
        <v>4.5</v>
      </c>
      <c r="H19" s="13">
        <v>5</v>
      </c>
      <c r="I19" s="13">
        <v>2.9</v>
      </c>
      <c r="J19" s="13">
        <v>1</v>
      </c>
      <c r="K19" s="13">
        <v>4.9000000000000004</v>
      </c>
      <c r="L19" s="13">
        <v>4.3</v>
      </c>
      <c r="M19" s="13">
        <v>4.5</v>
      </c>
      <c r="N19" s="13">
        <v>5</v>
      </c>
      <c r="O19" s="13">
        <v>3.5</v>
      </c>
    </row>
    <row r="20" spans="1:15" ht="17.25" thickTop="1" thickBot="1" x14ac:dyDescent="0.3">
      <c r="A20" s="3">
        <v>7</v>
      </c>
      <c r="B20" s="3" t="s">
        <v>0</v>
      </c>
      <c r="C20" s="13">
        <v>5</v>
      </c>
      <c r="D20" s="13">
        <v>5</v>
      </c>
      <c r="E20" s="13">
        <v>2.2999999999999998</v>
      </c>
      <c r="F20" s="13">
        <v>5</v>
      </c>
      <c r="G20" s="13">
        <v>3.8</v>
      </c>
      <c r="H20" s="13">
        <v>4.8</v>
      </c>
      <c r="I20" s="13">
        <v>4.5999999999999996</v>
      </c>
      <c r="J20" s="13">
        <v>4.5</v>
      </c>
      <c r="K20" s="13">
        <v>2</v>
      </c>
      <c r="L20" s="13">
        <v>5</v>
      </c>
      <c r="M20" s="13">
        <v>3.9</v>
      </c>
      <c r="N20" s="13">
        <v>2</v>
      </c>
      <c r="O20" s="13">
        <v>4.5</v>
      </c>
    </row>
    <row r="21" spans="1:15" ht="17.25" thickTop="1" thickBot="1" x14ac:dyDescent="0.3">
      <c r="A21" s="3">
        <v>8</v>
      </c>
      <c r="B21" s="3" t="s">
        <v>17</v>
      </c>
      <c r="C21" s="13">
        <v>2.8</v>
      </c>
      <c r="D21" s="13">
        <v>2.2999999999999998</v>
      </c>
      <c r="E21" s="13">
        <v>2.9</v>
      </c>
      <c r="F21" s="13">
        <v>1.9</v>
      </c>
      <c r="G21" s="13">
        <v>0</v>
      </c>
      <c r="H21" s="13">
        <v>1.6</v>
      </c>
      <c r="I21" s="13">
        <v>1</v>
      </c>
      <c r="J21" s="13">
        <v>1.8</v>
      </c>
      <c r="K21" s="13">
        <v>3</v>
      </c>
      <c r="L21" s="13">
        <v>3.9</v>
      </c>
      <c r="M21" s="13">
        <v>3</v>
      </c>
      <c r="N21" s="13">
        <v>3.5</v>
      </c>
      <c r="O21" s="13">
        <v>4.2</v>
      </c>
    </row>
    <row r="22" spans="1:15" ht="17.25" thickTop="1" thickBot="1" x14ac:dyDescent="0.3">
      <c r="A22" s="3">
        <v>9</v>
      </c>
      <c r="B22" s="3" t="s">
        <v>16</v>
      </c>
      <c r="C22" s="13">
        <v>0</v>
      </c>
      <c r="D22" s="13">
        <v>3.9</v>
      </c>
      <c r="E22" s="13">
        <v>4.2</v>
      </c>
      <c r="F22" s="13">
        <v>4</v>
      </c>
      <c r="G22" s="13">
        <v>1</v>
      </c>
      <c r="H22" s="13">
        <v>5</v>
      </c>
      <c r="I22" s="13">
        <v>3.2</v>
      </c>
      <c r="J22" s="13">
        <v>2.5</v>
      </c>
      <c r="K22" s="13">
        <v>2.5</v>
      </c>
      <c r="L22" s="13">
        <v>1.3</v>
      </c>
      <c r="M22" s="13">
        <v>3.1</v>
      </c>
      <c r="N22" s="13">
        <v>2.2999999999999998</v>
      </c>
      <c r="O22" s="13">
        <v>2.2000000000000002</v>
      </c>
    </row>
    <row r="23" spans="1:15" ht="17.25" thickTop="1" thickBot="1" x14ac:dyDescent="0.3">
      <c r="A23" s="3">
        <v>10</v>
      </c>
      <c r="B23" s="3" t="s">
        <v>5</v>
      </c>
      <c r="C23" s="13">
        <v>3</v>
      </c>
      <c r="D23" s="13">
        <v>4.9000000000000004</v>
      </c>
      <c r="E23" s="13">
        <v>4.5</v>
      </c>
      <c r="F23" s="13">
        <v>5</v>
      </c>
      <c r="G23" s="13">
        <v>3.5</v>
      </c>
      <c r="H23" s="13">
        <v>4.3</v>
      </c>
      <c r="I23" s="13">
        <v>5</v>
      </c>
      <c r="J23" s="13">
        <v>4.8</v>
      </c>
      <c r="K23" s="13">
        <v>3.8</v>
      </c>
      <c r="L23" s="13">
        <v>5</v>
      </c>
      <c r="M23" s="13">
        <v>5</v>
      </c>
      <c r="N23" s="13">
        <v>4.8</v>
      </c>
      <c r="O23" s="13">
        <v>4.5</v>
      </c>
    </row>
    <row r="24" spans="1:15" ht="17.25" thickTop="1" thickBot="1" x14ac:dyDescent="0.3">
      <c r="A24" s="3">
        <v>11</v>
      </c>
      <c r="B24" s="3" t="s">
        <v>19</v>
      </c>
      <c r="C24" s="13">
        <v>0.9</v>
      </c>
      <c r="D24" s="13">
        <v>4.8</v>
      </c>
      <c r="E24" s="13">
        <v>4.9000000000000004</v>
      </c>
      <c r="F24" s="13">
        <v>3.6</v>
      </c>
      <c r="G24" s="13">
        <v>5</v>
      </c>
      <c r="H24" s="13">
        <v>3.5</v>
      </c>
      <c r="I24" s="13">
        <v>4.8</v>
      </c>
      <c r="J24" s="13">
        <v>4.5999999999999996</v>
      </c>
      <c r="K24" s="13">
        <v>4.5</v>
      </c>
      <c r="L24" s="13">
        <v>5</v>
      </c>
      <c r="M24" s="13">
        <v>4.3</v>
      </c>
      <c r="N24" s="13">
        <v>4.5999999999999996</v>
      </c>
      <c r="O24" s="13">
        <v>3</v>
      </c>
    </row>
    <row r="25" spans="1:15" ht="17.25" thickTop="1" thickBot="1" x14ac:dyDescent="0.3">
      <c r="A25" s="3">
        <v>12</v>
      </c>
      <c r="B25" s="3" t="s">
        <v>10</v>
      </c>
      <c r="C25" s="13">
        <v>1.2</v>
      </c>
      <c r="D25" s="13">
        <v>2.6</v>
      </c>
      <c r="E25" s="13">
        <v>5</v>
      </c>
      <c r="F25" s="13">
        <v>4.5</v>
      </c>
      <c r="G25" s="13">
        <v>5</v>
      </c>
      <c r="H25" s="13">
        <v>4.0999999999999996</v>
      </c>
      <c r="I25" s="13">
        <v>3.8</v>
      </c>
      <c r="J25" s="13">
        <v>2.2000000000000002</v>
      </c>
      <c r="K25" s="13">
        <v>4.5</v>
      </c>
      <c r="L25" s="13">
        <v>4</v>
      </c>
      <c r="M25" s="13">
        <v>3.5</v>
      </c>
      <c r="N25" s="13">
        <v>4.8</v>
      </c>
      <c r="O25" s="13">
        <v>4.3</v>
      </c>
    </row>
    <row r="26" spans="1:15" ht="17.25" thickTop="1" thickBot="1" x14ac:dyDescent="0.3">
      <c r="A26" s="3">
        <v>13</v>
      </c>
      <c r="B26" s="3" t="s">
        <v>9</v>
      </c>
      <c r="C26" s="13">
        <v>5</v>
      </c>
      <c r="D26" s="13">
        <v>5</v>
      </c>
      <c r="E26" s="13">
        <v>5</v>
      </c>
      <c r="F26" s="13">
        <v>2.9</v>
      </c>
      <c r="G26" s="13">
        <v>5</v>
      </c>
      <c r="H26" s="13">
        <v>3.8</v>
      </c>
      <c r="I26" s="13">
        <v>4.2</v>
      </c>
      <c r="J26" s="13">
        <v>4</v>
      </c>
      <c r="K26" s="13">
        <v>4.5</v>
      </c>
      <c r="L26" s="13">
        <v>4</v>
      </c>
      <c r="M26" s="13">
        <v>4.0999999999999996</v>
      </c>
      <c r="N26" s="13">
        <v>3.1</v>
      </c>
      <c r="O26" s="13">
        <v>4.5</v>
      </c>
    </row>
    <row r="27" spans="1:15" ht="17.25" thickTop="1" thickBot="1" x14ac:dyDescent="0.3">
      <c r="A27" s="3">
        <v>14</v>
      </c>
      <c r="B27" s="3" t="s">
        <v>18</v>
      </c>
      <c r="C27" s="13">
        <v>5</v>
      </c>
      <c r="D27" s="13">
        <v>4.5</v>
      </c>
      <c r="E27" s="13">
        <v>5</v>
      </c>
      <c r="F27" s="13">
        <v>3.2</v>
      </c>
      <c r="G27" s="13">
        <v>4.5</v>
      </c>
      <c r="H27" s="13">
        <v>4</v>
      </c>
      <c r="I27" s="13">
        <v>4.8</v>
      </c>
      <c r="J27" s="13">
        <v>5</v>
      </c>
      <c r="K27" s="13">
        <v>3.9</v>
      </c>
      <c r="L27" s="13">
        <v>3.6</v>
      </c>
      <c r="M27" s="13">
        <v>3.8</v>
      </c>
      <c r="N27" s="13">
        <v>5</v>
      </c>
      <c r="O27" s="13">
        <v>3</v>
      </c>
    </row>
    <row r="28" spans="1:15" ht="17.25" thickTop="1" thickBot="1" x14ac:dyDescent="0.3">
      <c r="A28" s="3">
        <v>15</v>
      </c>
      <c r="B28" s="3" t="s">
        <v>15</v>
      </c>
      <c r="C28" s="13">
        <v>5</v>
      </c>
      <c r="D28" s="13">
        <v>4.2</v>
      </c>
      <c r="E28" s="13">
        <v>4.5</v>
      </c>
      <c r="F28" s="13">
        <v>2.5</v>
      </c>
      <c r="G28" s="13">
        <v>5</v>
      </c>
      <c r="H28" s="13">
        <v>3.9</v>
      </c>
      <c r="I28" s="13">
        <v>5</v>
      </c>
      <c r="J28" s="13">
        <v>4.8</v>
      </c>
      <c r="K28" s="13">
        <v>0</v>
      </c>
      <c r="L28" s="13">
        <v>3.1</v>
      </c>
      <c r="M28" s="13">
        <v>4</v>
      </c>
      <c r="N28" s="13">
        <v>4.3</v>
      </c>
      <c r="O28" s="13">
        <v>4</v>
      </c>
    </row>
    <row r="29" spans="1:15" ht="17.25" thickTop="1" thickBot="1" x14ac:dyDescent="0.3">
      <c r="A29" s="3">
        <v>16</v>
      </c>
      <c r="B29" s="3" t="s">
        <v>1</v>
      </c>
      <c r="C29" s="13">
        <v>4.9000000000000004</v>
      </c>
      <c r="D29" s="13">
        <v>3.2</v>
      </c>
      <c r="E29" s="13">
        <v>4.9000000000000004</v>
      </c>
      <c r="F29" s="13">
        <v>3.5</v>
      </c>
      <c r="G29" s="13">
        <v>3.9</v>
      </c>
      <c r="H29" s="13">
        <v>4.5</v>
      </c>
      <c r="I29" s="13">
        <v>3.5</v>
      </c>
      <c r="J29" s="13">
        <v>4.5</v>
      </c>
      <c r="K29" s="13">
        <v>4.8</v>
      </c>
      <c r="L29" s="13">
        <v>3.7</v>
      </c>
      <c r="M29" s="13">
        <v>3.9</v>
      </c>
      <c r="N29" s="13">
        <v>3.5</v>
      </c>
      <c r="O29" s="13">
        <v>3.5</v>
      </c>
    </row>
    <row r="30" spans="1:15" ht="17.25" thickTop="1" thickBot="1" x14ac:dyDescent="0.3">
      <c r="A30" s="3">
        <v>17</v>
      </c>
      <c r="B30" s="3" t="s">
        <v>6</v>
      </c>
      <c r="C30" s="13">
        <v>3.9</v>
      </c>
      <c r="D30" s="13">
        <v>5</v>
      </c>
      <c r="E30" s="13">
        <v>4.8</v>
      </c>
      <c r="F30" s="13">
        <v>4</v>
      </c>
      <c r="G30" s="13">
        <v>5</v>
      </c>
      <c r="H30" s="13">
        <v>5</v>
      </c>
      <c r="I30" s="13">
        <v>2.2999999999999998</v>
      </c>
      <c r="J30" s="13">
        <v>5</v>
      </c>
      <c r="K30" s="13">
        <v>3.7</v>
      </c>
      <c r="L30" s="13">
        <v>4.5</v>
      </c>
      <c r="M30" s="13">
        <v>4.5</v>
      </c>
      <c r="N30" s="13">
        <v>4.0999999999999996</v>
      </c>
      <c r="O30" s="13">
        <v>4.5</v>
      </c>
    </row>
    <row r="31" spans="1:15" ht="17.25" thickTop="1" thickBot="1" x14ac:dyDescent="0.3">
      <c r="A31" s="3">
        <v>18</v>
      </c>
      <c r="B31" s="3" t="s">
        <v>7</v>
      </c>
      <c r="C31" s="13">
        <v>3.8</v>
      </c>
      <c r="D31" s="13">
        <v>4.8</v>
      </c>
      <c r="E31" s="13">
        <v>4.5999999999999996</v>
      </c>
      <c r="F31" s="13">
        <v>5</v>
      </c>
      <c r="G31" s="13">
        <v>5</v>
      </c>
      <c r="H31" s="13">
        <v>3.4</v>
      </c>
      <c r="I31" s="13">
        <v>2.9</v>
      </c>
      <c r="J31" s="13">
        <v>1</v>
      </c>
      <c r="K31" s="13">
        <v>3.8</v>
      </c>
      <c r="L31" s="13">
        <v>5</v>
      </c>
      <c r="M31" s="13">
        <v>5</v>
      </c>
      <c r="N31" s="13">
        <v>3.8</v>
      </c>
      <c r="O31" s="13">
        <v>4.5</v>
      </c>
    </row>
    <row r="32" spans="1:15" ht="17.25" thickTop="1" thickBot="1" x14ac:dyDescent="0.3">
      <c r="A32" s="3">
        <v>19</v>
      </c>
      <c r="B32" s="3" t="s">
        <v>3</v>
      </c>
      <c r="C32" s="13">
        <v>5</v>
      </c>
      <c r="D32" s="13">
        <v>4.9000000000000004</v>
      </c>
      <c r="E32" s="13">
        <v>4.2</v>
      </c>
      <c r="F32" s="13">
        <v>4</v>
      </c>
      <c r="G32" s="13">
        <v>4.8</v>
      </c>
      <c r="H32" s="13">
        <v>5</v>
      </c>
      <c r="I32" s="13">
        <v>4.5999999999999996</v>
      </c>
      <c r="J32" s="13">
        <v>4.5</v>
      </c>
      <c r="K32" s="13">
        <v>3.5</v>
      </c>
      <c r="L32" s="13">
        <v>5</v>
      </c>
      <c r="M32" s="13">
        <v>4</v>
      </c>
      <c r="N32" s="13">
        <v>4</v>
      </c>
      <c r="O32" s="13">
        <v>4.5</v>
      </c>
    </row>
    <row r="33" spans="1:15" ht="17.25" thickTop="1" thickBot="1" x14ac:dyDescent="0.3">
      <c r="A33" s="3">
        <v>20</v>
      </c>
      <c r="B33" s="3" t="s">
        <v>12</v>
      </c>
      <c r="C33" s="13">
        <v>4</v>
      </c>
      <c r="D33" s="13">
        <v>5</v>
      </c>
      <c r="E33" s="13">
        <v>3.6</v>
      </c>
      <c r="F33" s="13">
        <v>4</v>
      </c>
      <c r="G33" s="13">
        <v>4.8</v>
      </c>
      <c r="H33" s="13">
        <v>3.2</v>
      </c>
      <c r="I33" s="13">
        <v>4.5</v>
      </c>
      <c r="J33" s="13">
        <v>4.5999999999999996</v>
      </c>
      <c r="K33" s="13">
        <v>4</v>
      </c>
      <c r="L33" s="13">
        <v>5</v>
      </c>
      <c r="M33" s="13">
        <v>4</v>
      </c>
      <c r="N33" s="13">
        <v>3.9</v>
      </c>
      <c r="O33" s="13">
        <v>3.5</v>
      </c>
    </row>
    <row r="34" spans="1:15" ht="16.5" thickTop="1" x14ac:dyDescent="0.25">
      <c r="N34" s="4"/>
    </row>
  </sheetData>
  <mergeCells count="5">
    <mergeCell ref="A9:O10"/>
    <mergeCell ref="A11:O11"/>
    <mergeCell ref="A12:B13"/>
    <mergeCell ref="C12:J12"/>
    <mergeCell ref="C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E38"/>
  <sheetViews>
    <sheetView tabSelected="1" topLeftCell="E5" workbookViewId="0">
      <selection activeCell="W14" sqref="W14"/>
    </sheetView>
  </sheetViews>
  <sheetFormatPr baseColWidth="10" defaultRowHeight="15.75" x14ac:dyDescent="0.25"/>
  <cols>
    <col min="1" max="1" width="6.28515625" style="1" customWidth="1"/>
    <col min="2" max="2" width="23.85546875" style="1" bestFit="1" customWidth="1"/>
    <col min="3" max="10" width="5.7109375" style="1" customWidth="1"/>
    <col min="11" max="12" width="8" style="1" customWidth="1"/>
    <col min="13" max="13" width="9.42578125" style="1" bestFit="1" customWidth="1"/>
    <col min="14" max="14" width="9.42578125" style="1" customWidth="1"/>
    <col min="15" max="15" width="10" style="1" bestFit="1" customWidth="1"/>
    <col min="16" max="16" width="10" style="1" customWidth="1"/>
    <col min="17" max="17" width="7.140625" style="1" bestFit="1" customWidth="1"/>
    <col min="18" max="18" width="7.140625" style="1" customWidth="1"/>
    <col min="19" max="19" width="7.7109375" style="1" bestFit="1" customWidth="1"/>
    <col min="20" max="20" width="13.85546875" style="1" customWidth="1"/>
    <col min="21" max="21" width="13.85546875" style="1" bestFit="1" customWidth="1"/>
    <col min="22" max="22" width="8.28515625" style="1" customWidth="1"/>
    <col min="23" max="23" width="7.28515625" style="1" customWidth="1"/>
    <col min="24" max="24" width="16.28515625" style="1" customWidth="1"/>
    <col min="25" max="16384" width="11.42578125" style="1"/>
  </cols>
  <sheetData>
    <row r="8" spans="1:31" ht="16.5" thickBot="1" x14ac:dyDescent="0.3"/>
    <row r="9" spans="1:31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31"/>
    </row>
    <row r="10" spans="1:31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32"/>
    </row>
    <row r="11" spans="1:31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31" ht="15.75" customHeight="1" thickTop="1" thickBot="1" x14ac:dyDescent="0.3">
      <c r="A12" s="28" t="s">
        <v>31</v>
      </c>
      <c r="B12" s="28"/>
      <c r="C12" s="29"/>
      <c r="D12" s="29"/>
      <c r="E12" s="29"/>
      <c r="F12" s="29"/>
      <c r="G12" s="29"/>
      <c r="H12" s="29"/>
      <c r="I12" s="29"/>
      <c r="J12" s="29"/>
      <c r="K12" s="20"/>
      <c r="L12" s="20"/>
      <c r="N12" s="6" t="s">
        <v>29</v>
      </c>
      <c r="P12" s="7" t="s">
        <v>30</v>
      </c>
      <c r="R12" s="7" t="s">
        <v>30</v>
      </c>
      <c r="T12" s="7" t="s">
        <v>30</v>
      </c>
      <c r="V12" s="7" t="s">
        <v>30</v>
      </c>
      <c r="W12" s="7" t="s">
        <v>30</v>
      </c>
      <c r="X12" s="8" t="s">
        <v>27</v>
      </c>
    </row>
    <row r="13" spans="1:31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18" t="s">
        <v>32</v>
      </c>
      <c r="L13" s="19">
        <v>0.3</v>
      </c>
      <c r="M13" s="9" t="s">
        <v>20</v>
      </c>
      <c r="N13" s="5">
        <v>0.2</v>
      </c>
      <c r="O13" s="9" t="s">
        <v>21</v>
      </c>
      <c r="P13" s="5">
        <v>0.2</v>
      </c>
      <c r="Q13" s="9" t="s">
        <v>24</v>
      </c>
      <c r="R13" s="5">
        <v>0.1</v>
      </c>
      <c r="S13" s="9" t="s">
        <v>25</v>
      </c>
      <c r="T13" s="5">
        <v>0.1</v>
      </c>
      <c r="U13" s="9" t="s">
        <v>23</v>
      </c>
      <c r="V13" s="5">
        <v>0.1</v>
      </c>
      <c r="W13" s="10" t="s">
        <v>33</v>
      </c>
      <c r="X13" s="8" t="s">
        <v>34</v>
      </c>
    </row>
    <row r="14" spans="1:31" ht="15.75" customHeight="1" thickTop="1" thickBot="1" x14ac:dyDescent="0.3">
      <c r="A14" s="3">
        <v>1</v>
      </c>
      <c r="B14" s="3" t="str">
        <f>VLOOKUP(A14,datosestudiantes,2,TRUE)</f>
        <v>ALEJANDRO SEPULVEDA</v>
      </c>
      <c r="C14" s="11">
        <f t="shared" ref="C14:C33" si="0">VLOOKUP(A14,datosestudiantes,3,TRUE)</f>
        <v>4.3</v>
      </c>
      <c r="D14" s="11">
        <f t="shared" ref="D14:D33" si="1">VLOOKUP(A14,datosestudiantes,4,TRUE)</f>
        <v>1.2</v>
      </c>
      <c r="E14" s="11">
        <f t="shared" ref="E14:E33" si="2">VLOOKUP(A14,datosestudiantes,5,TRUE)</f>
        <v>2.9</v>
      </c>
      <c r="F14" s="11">
        <f t="shared" ref="F14:F33" si="3">VLOOKUP(A14,datosestudiantes,6,TRUE)</f>
        <v>4.5</v>
      </c>
      <c r="G14" s="11">
        <f t="shared" ref="G14:G33" si="4">VLOOKUP(A14,datosestudiantes,7,TRUE)</f>
        <v>4.8</v>
      </c>
      <c r="H14" s="11">
        <f t="shared" ref="H14:H33" si="5">VLOOKUP(A14,datosestudiantes,8,TRUE)</f>
        <v>3.9</v>
      </c>
      <c r="I14" s="11">
        <f t="shared" ref="I14:I33" si="6">VLOOKUP(A14,datosestudiantes,9,TRUE)</f>
        <v>4.2</v>
      </c>
      <c r="J14" s="11">
        <f t="shared" ref="J14:J33" si="7">VLOOKUP(A14,datosestudiantes,10,TRUE)</f>
        <v>4</v>
      </c>
      <c r="K14" s="13">
        <f>SUM(C14:J14)/8</f>
        <v>3.7249999999999996</v>
      </c>
      <c r="L14" s="13">
        <f>K14*30%</f>
        <v>1.1174999999999999</v>
      </c>
      <c r="M14" s="11">
        <f t="shared" ref="M14:M33" si="8">VLOOKUP(A14,datosestudiantes,11,TRUE)</f>
        <v>3.8</v>
      </c>
      <c r="N14" s="12">
        <f>M14*20%</f>
        <v>0.76</v>
      </c>
      <c r="O14" s="11">
        <f t="shared" ref="O14:O33" si="9">VLOOKUP(A14,datosestudiantes,12,TRUE)</f>
        <v>4.3</v>
      </c>
      <c r="P14" s="12">
        <f>O14*20%</f>
        <v>0.86</v>
      </c>
      <c r="Q14" s="13">
        <f t="shared" ref="Q14:Q33" si="10">VLOOKUP(A14,datosestudiantes,13,TRUE)</f>
        <v>3.4</v>
      </c>
      <c r="R14" s="12">
        <f>Q14*10%</f>
        <v>0.34</v>
      </c>
      <c r="S14" s="13">
        <f t="shared" ref="S14:S33" si="11">VLOOKUP(A14,datosestudiantes,14,TRUE)</f>
        <v>2.9</v>
      </c>
      <c r="T14" s="12">
        <f>S14*10%</f>
        <v>0.28999999999999998</v>
      </c>
      <c r="U14" s="11">
        <f t="shared" ref="U14:U33" si="12">VLOOKUP(A14,datosestudiantes,15,TRUE)</f>
        <v>3.5</v>
      </c>
      <c r="V14" s="12">
        <f>U14*10%</f>
        <v>0.35000000000000003</v>
      </c>
      <c r="W14" s="12">
        <f>SUM(L14+N14+P14+R14+T14+V14)</f>
        <v>3.7174999999999998</v>
      </c>
      <c r="X14" s="21" t="str">
        <f>IF(W14&gt;=3,"aprobo","reprobo")</f>
        <v>aprobo</v>
      </c>
      <c r="Y14"/>
      <c r="Z14"/>
      <c r="AA14"/>
      <c r="AB14" t="s">
        <v>49</v>
      </c>
      <c r="AC14"/>
      <c r="AD14"/>
      <c r="AE14"/>
    </row>
    <row r="15" spans="1:31" s="2" customFormat="1" ht="17.25" thickTop="1" thickBot="1" x14ac:dyDescent="0.3">
      <c r="A15" s="3">
        <v>2</v>
      </c>
      <c r="B15" s="3" t="str">
        <f t="shared" ref="B15:B34" si="13">VLOOKUP(A15,datosestudiantes,2,TRUE)</f>
        <v>CARLOS JARAMILLO</v>
      </c>
      <c r="C15" s="11">
        <f t="shared" si="0"/>
        <v>4</v>
      </c>
      <c r="D15" s="11">
        <f t="shared" si="1"/>
        <v>4.0999999999999996</v>
      </c>
      <c r="E15" s="11">
        <f t="shared" si="2"/>
        <v>3.8</v>
      </c>
      <c r="F15" s="11">
        <f t="shared" si="3"/>
        <v>2.2000000000000002</v>
      </c>
      <c r="G15" s="11">
        <f t="shared" si="4"/>
        <v>1.9</v>
      </c>
      <c r="H15" s="11">
        <f t="shared" si="5"/>
        <v>3</v>
      </c>
      <c r="I15" s="11">
        <f t="shared" si="6"/>
        <v>4.8</v>
      </c>
      <c r="J15" s="11">
        <f t="shared" si="7"/>
        <v>5</v>
      </c>
      <c r="K15" s="13">
        <f t="shared" ref="K15:K33" si="14">SUM(C15:J15)/8</f>
        <v>3.6</v>
      </c>
      <c r="L15" s="13">
        <f t="shared" ref="L15:L33" si="15">K15*30%</f>
        <v>1.08</v>
      </c>
      <c r="M15" s="11">
        <f t="shared" si="8"/>
        <v>4.5999999999999996</v>
      </c>
      <c r="N15" s="12">
        <f t="shared" ref="N15:N33" si="16">M15*20%</f>
        <v>0.91999999999999993</v>
      </c>
      <c r="O15" s="11">
        <f t="shared" si="9"/>
        <v>3.2</v>
      </c>
      <c r="P15" s="12">
        <f t="shared" ref="P15:P33" si="17">O15*20%</f>
        <v>0.64000000000000012</v>
      </c>
      <c r="Q15" s="13">
        <f t="shared" si="10"/>
        <v>2.5</v>
      </c>
      <c r="R15" s="12">
        <f t="shared" ref="R15:R33" si="18">Q15*10%</f>
        <v>0.25</v>
      </c>
      <c r="S15" s="13">
        <f t="shared" si="11"/>
        <v>4.2</v>
      </c>
      <c r="T15" s="12">
        <f t="shared" ref="T15:T33" si="19">S15*10%</f>
        <v>0.42000000000000004</v>
      </c>
      <c r="U15" s="11">
        <f t="shared" si="12"/>
        <v>4</v>
      </c>
      <c r="V15" s="12">
        <f t="shared" ref="V15:V33" si="20">U15*10%</f>
        <v>0.4</v>
      </c>
      <c r="W15" s="12">
        <f t="shared" ref="W15:W33" si="21">SUM(L15+N15+P15+R15+T15+V15)</f>
        <v>3.71</v>
      </c>
      <c r="X15" s="21" t="str">
        <f t="shared" ref="X15:X33" si="22">IF(W15&gt;=3,"aprobo","reprobo")</f>
        <v>aprobo</v>
      </c>
      <c r="Y15"/>
      <c r="Z15"/>
      <c r="AA15"/>
      <c r="AB15"/>
      <c r="AC15"/>
      <c r="AD15"/>
      <c r="AE15"/>
    </row>
    <row r="16" spans="1:31" s="2" customFormat="1" ht="17.25" thickTop="1" thickBot="1" x14ac:dyDescent="0.3">
      <c r="A16" s="3">
        <v>3</v>
      </c>
      <c r="B16" s="3" t="str">
        <f t="shared" si="13"/>
        <v>CARLOS VERGARA</v>
      </c>
      <c r="C16" s="11">
        <f t="shared" si="0"/>
        <v>4.5</v>
      </c>
      <c r="D16" s="11">
        <f t="shared" si="1"/>
        <v>3.8</v>
      </c>
      <c r="E16" s="11">
        <f t="shared" si="2"/>
        <v>4.2</v>
      </c>
      <c r="F16" s="11">
        <f t="shared" si="3"/>
        <v>4</v>
      </c>
      <c r="G16" s="11">
        <f t="shared" si="4"/>
        <v>5</v>
      </c>
      <c r="H16" s="11">
        <f t="shared" si="5"/>
        <v>5</v>
      </c>
      <c r="I16" s="11">
        <f t="shared" si="6"/>
        <v>5</v>
      </c>
      <c r="J16" s="11">
        <f t="shared" si="7"/>
        <v>4.8</v>
      </c>
      <c r="K16" s="13">
        <f t="shared" si="14"/>
        <v>4.5374999999999996</v>
      </c>
      <c r="L16" s="13">
        <f t="shared" si="15"/>
        <v>1.3612499999999998</v>
      </c>
      <c r="M16" s="11">
        <f t="shared" si="8"/>
        <v>4.5</v>
      </c>
      <c r="N16" s="12">
        <f t="shared" si="16"/>
        <v>0.9</v>
      </c>
      <c r="O16" s="11">
        <f t="shared" si="9"/>
        <v>4.5999999999999996</v>
      </c>
      <c r="P16" s="12">
        <f t="shared" si="17"/>
        <v>0.91999999999999993</v>
      </c>
      <c r="Q16" s="13">
        <f t="shared" si="10"/>
        <v>3.8</v>
      </c>
      <c r="R16" s="12">
        <f t="shared" si="18"/>
        <v>0.38</v>
      </c>
      <c r="S16" s="13">
        <f t="shared" si="11"/>
        <v>4.5</v>
      </c>
      <c r="T16" s="12">
        <f t="shared" si="19"/>
        <v>0.45</v>
      </c>
      <c r="U16" s="11">
        <f t="shared" si="12"/>
        <v>4</v>
      </c>
      <c r="V16" s="12">
        <f t="shared" si="20"/>
        <v>0.4</v>
      </c>
      <c r="W16" s="12">
        <f t="shared" si="21"/>
        <v>4.4112499999999999</v>
      </c>
      <c r="X16" s="21" t="str">
        <f t="shared" si="22"/>
        <v>aprobo</v>
      </c>
      <c r="Y16"/>
      <c r="Z16"/>
      <c r="AA16"/>
      <c r="AB16"/>
      <c r="AC16"/>
      <c r="AD16"/>
      <c r="AE16"/>
    </row>
    <row r="17" spans="1:31" ht="17.25" thickTop="1" thickBot="1" x14ac:dyDescent="0.3">
      <c r="A17" s="3">
        <v>4</v>
      </c>
      <c r="B17" s="3" t="str">
        <f t="shared" si="13"/>
        <v>CESAR GUARIN</v>
      </c>
      <c r="C17" s="11">
        <f t="shared" si="0"/>
        <v>3.5</v>
      </c>
      <c r="D17" s="11">
        <f t="shared" si="1"/>
        <v>4</v>
      </c>
      <c r="E17" s="11">
        <f t="shared" si="2"/>
        <v>4.8</v>
      </c>
      <c r="F17" s="11">
        <f t="shared" si="3"/>
        <v>5</v>
      </c>
      <c r="G17" s="11">
        <f t="shared" si="4"/>
        <v>2.5</v>
      </c>
      <c r="H17" s="11">
        <f t="shared" si="5"/>
        <v>3.9</v>
      </c>
      <c r="I17" s="11">
        <f t="shared" si="6"/>
        <v>3.5</v>
      </c>
      <c r="J17" s="11">
        <f t="shared" si="7"/>
        <v>4.5</v>
      </c>
      <c r="K17" s="13">
        <f t="shared" si="14"/>
        <v>3.9624999999999999</v>
      </c>
      <c r="L17" s="13">
        <f t="shared" si="15"/>
        <v>1.18875</v>
      </c>
      <c r="M17" s="11">
        <f t="shared" si="8"/>
        <v>2.9</v>
      </c>
      <c r="N17" s="12">
        <f t="shared" si="16"/>
        <v>0.57999999999999996</v>
      </c>
      <c r="O17" s="11">
        <f t="shared" si="9"/>
        <v>3</v>
      </c>
      <c r="P17" s="12">
        <f t="shared" si="17"/>
        <v>0.60000000000000009</v>
      </c>
      <c r="Q17" s="13">
        <f t="shared" si="10"/>
        <v>4.5</v>
      </c>
      <c r="R17" s="12">
        <f t="shared" si="18"/>
        <v>0.45</v>
      </c>
      <c r="S17" s="13">
        <f t="shared" si="11"/>
        <v>1</v>
      </c>
      <c r="T17" s="12">
        <f t="shared" si="19"/>
        <v>0.1</v>
      </c>
      <c r="U17" s="11">
        <f t="shared" si="12"/>
        <v>3.5</v>
      </c>
      <c r="V17" s="12">
        <f t="shared" si="20"/>
        <v>0.35000000000000003</v>
      </c>
      <c r="W17" s="12">
        <f t="shared" si="21"/>
        <v>3.2687500000000003</v>
      </c>
      <c r="X17" s="21" t="str">
        <f t="shared" si="22"/>
        <v>aprobo</v>
      </c>
      <c r="Y17"/>
      <c r="Z17"/>
      <c r="AA17"/>
      <c r="AB17"/>
      <c r="AC17"/>
      <c r="AD17"/>
      <c r="AE17"/>
    </row>
    <row r="18" spans="1:31" ht="17.25" thickTop="1" thickBot="1" x14ac:dyDescent="0.3">
      <c r="A18" s="3">
        <v>5</v>
      </c>
      <c r="B18" s="3" t="str">
        <f t="shared" si="13"/>
        <v>CLAUDIA MONTES</v>
      </c>
      <c r="C18" s="11">
        <f t="shared" si="0"/>
        <v>5</v>
      </c>
      <c r="D18" s="11">
        <f t="shared" si="1"/>
        <v>3.9</v>
      </c>
      <c r="E18" s="11">
        <f t="shared" si="2"/>
        <v>5</v>
      </c>
      <c r="F18" s="11">
        <f t="shared" si="3"/>
        <v>4.8</v>
      </c>
      <c r="G18" s="11">
        <f t="shared" si="4"/>
        <v>4.3</v>
      </c>
      <c r="H18" s="11">
        <f t="shared" si="5"/>
        <v>0</v>
      </c>
      <c r="I18" s="11">
        <f t="shared" si="6"/>
        <v>2.2999999999999998</v>
      </c>
      <c r="J18" s="11">
        <f t="shared" si="7"/>
        <v>5</v>
      </c>
      <c r="K18" s="13">
        <f t="shared" si="14"/>
        <v>3.7875000000000001</v>
      </c>
      <c r="L18" s="13">
        <f t="shared" si="15"/>
        <v>1.13625</v>
      </c>
      <c r="M18" s="11">
        <f t="shared" si="8"/>
        <v>3.2</v>
      </c>
      <c r="N18" s="12">
        <f t="shared" si="16"/>
        <v>0.64000000000000012</v>
      </c>
      <c r="O18" s="11">
        <f t="shared" si="9"/>
        <v>5</v>
      </c>
      <c r="P18" s="12">
        <f t="shared" si="17"/>
        <v>1</v>
      </c>
      <c r="Q18" s="13">
        <f t="shared" si="10"/>
        <v>4.5</v>
      </c>
      <c r="R18" s="12">
        <f t="shared" si="18"/>
        <v>0.45</v>
      </c>
      <c r="S18" s="13">
        <f t="shared" si="11"/>
        <v>5</v>
      </c>
      <c r="T18" s="12">
        <f t="shared" si="19"/>
        <v>0.5</v>
      </c>
      <c r="U18" s="11">
        <f t="shared" si="12"/>
        <v>3</v>
      </c>
      <c r="V18" s="12">
        <f t="shared" si="20"/>
        <v>0.30000000000000004</v>
      </c>
      <c r="W18" s="12">
        <f t="shared" si="21"/>
        <v>4.0262500000000001</v>
      </c>
      <c r="X18" s="21" t="str">
        <f t="shared" si="22"/>
        <v>aprobo</v>
      </c>
      <c r="Y18"/>
      <c r="Z18"/>
      <c r="AA18"/>
      <c r="AB18"/>
      <c r="AC18"/>
      <c r="AD18"/>
      <c r="AE18"/>
    </row>
    <row r="19" spans="1:31" ht="17.25" thickTop="1" thickBot="1" x14ac:dyDescent="0.3">
      <c r="A19" s="3">
        <v>6</v>
      </c>
      <c r="B19" s="3" t="str">
        <f t="shared" si="13"/>
        <v>DEISY BUSTAMANTE</v>
      </c>
      <c r="C19" s="11">
        <f t="shared" si="0"/>
        <v>3.2</v>
      </c>
      <c r="D19" s="11">
        <f t="shared" si="1"/>
        <v>2.4</v>
      </c>
      <c r="E19" s="11">
        <f t="shared" si="2"/>
        <v>3.5</v>
      </c>
      <c r="F19" s="11">
        <f t="shared" si="3"/>
        <v>4.5</v>
      </c>
      <c r="G19" s="11">
        <f t="shared" si="4"/>
        <v>4.5</v>
      </c>
      <c r="H19" s="11">
        <f t="shared" si="5"/>
        <v>5</v>
      </c>
      <c r="I19" s="11">
        <f t="shared" si="6"/>
        <v>2.9</v>
      </c>
      <c r="J19" s="11">
        <f t="shared" si="7"/>
        <v>1</v>
      </c>
      <c r="K19" s="13">
        <f t="shared" si="14"/>
        <v>3.375</v>
      </c>
      <c r="L19" s="13">
        <f t="shared" si="15"/>
        <v>1.0125</v>
      </c>
      <c r="M19" s="11">
        <f t="shared" si="8"/>
        <v>4.9000000000000004</v>
      </c>
      <c r="N19" s="12">
        <f t="shared" si="16"/>
        <v>0.98000000000000009</v>
      </c>
      <c r="O19" s="11">
        <f t="shared" si="9"/>
        <v>4.3</v>
      </c>
      <c r="P19" s="12">
        <f t="shared" si="17"/>
        <v>0.86</v>
      </c>
      <c r="Q19" s="13">
        <f t="shared" si="10"/>
        <v>4.5</v>
      </c>
      <c r="R19" s="12">
        <f t="shared" si="18"/>
        <v>0.45</v>
      </c>
      <c r="S19" s="13">
        <f t="shared" si="11"/>
        <v>5</v>
      </c>
      <c r="T19" s="12">
        <f t="shared" si="19"/>
        <v>0.5</v>
      </c>
      <c r="U19" s="11">
        <f t="shared" si="12"/>
        <v>3.5</v>
      </c>
      <c r="V19" s="12">
        <f t="shared" si="20"/>
        <v>0.35000000000000003</v>
      </c>
      <c r="W19" s="12">
        <f t="shared" si="21"/>
        <v>4.1524999999999999</v>
      </c>
      <c r="X19" s="21" t="str">
        <f t="shared" si="22"/>
        <v>aprobo</v>
      </c>
      <c r="Y19"/>
      <c r="Z19"/>
      <c r="AA19"/>
      <c r="AB19"/>
      <c r="AC19"/>
      <c r="AD19"/>
      <c r="AE19"/>
    </row>
    <row r="20" spans="1:31" ht="17.25" thickTop="1" thickBot="1" x14ac:dyDescent="0.3">
      <c r="A20" s="3">
        <v>7</v>
      </c>
      <c r="B20" s="3" t="str">
        <f t="shared" si="13"/>
        <v>DEISY HERRERA</v>
      </c>
      <c r="C20" s="11">
        <f t="shared" si="0"/>
        <v>5</v>
      </c>
      <c r="D20" s="11">
        <f t="shared" si="1"/>
        <v>5</v>
      </c>
      <c r="E20" s="11">
        <f t="shared" si="2"/>
        <v>2.2999999999999998</v>
      </c>
      <c r="F20" s="11">
        <f t="shared" si="3"/>
        <v>5</v>
      </c>
      <c r="G20" s="11">
        <f t="shared" si="4"/>
        <v>3.8</v>
      </c>
      <c r="H20" s="11">
        <f t="shared" si="5"/>
        <v>4.8</v>
      </c>
      <c r="I20" s="11">
        <f t="shared" si="6"/>
        <v>4.5999999999999996</v>
      </c>
      <c r="J20" s="11">
        <f t="shared" si="7"/>
        <v>4.5</v>
      </c>
      <c r="K20" s="13">
        <f t="shared" si="14"/>
        <v>4.375</v>
      </c>
      <c r="L20" s="13">
        <f t="shared" si="15"/>
        <v>1.3125</v>
      </c>
      <c r="M20" s="11">
        <f t="shared" si="8"/>
        <v>2</v>
      </c>
      <c r="N20" s="12">
        <f t="shared" si="16"/>
        <v>0.4</v>
      </c>
      <c r="O20" s="11">
        <f t="shared" si="9"/>
        <v>5</v>
      </c>
      <c r="P20" s="12">
        <f t="shared" si="17"/>
        <v>1</v>
      </c>
      <c r="Q20" s="13">
        <f t="shared" si="10"/>
        <v>3.9</v>
      </c>
      <c r="R20" s="12">
        <f t="shared" si="18"/>
        <v>0.39</v>
      </c>
      <c r="S20" s="13">
        <f t="shared" si="11"/>
        <v>2</v>
      </c>
      <c r="T20" s="12">
        <f t="shared" si="19"/>
        <v>0.2</v>
      </c>
      <c r="U20" s="11">
        <f t="shared" si="12"/>
        <v>4.5</v>
      </c>
      <c r="V20" s="12">
        <f t="shared" si="20"/>
        <v>0.45</v>
      </c>
      <c r="W20" s="12">
        <f t="shared" si="21"/>
        <v>3.7525000000000004</v>
      </c>
      <c r="X20" s="21" t="str">
        <f t="shared" si="22"/>
        <v>aprobo</v>
      </c>
      <c r="Y20"/>
      <c r="Z20"/>
      <c r="AA20"/>
      <c r="AB20"/>
      <c r="AC20"/>
      <c r="AD20"/>
      <c r="AE20"/>
    </row>
    <row r="21" spans="1:31" ht="17.25" thickTop="1" thickBot="1" x14ac:dyDescent="0.3">
      <c r="A21" s="3">
        <v>8</v>
      </c>
      <c r="B21" s="3" t="str">
        <f t="shared" si="13"/>
        <v>DIANA VALENCIA</v>
      </c>
      <c r="C21" s="11">
        <f t="shared" si="0"/>
        <v>2.8</v>
      </c>
      <c r="D21" s="11">
        <f t="shared" si="1"/>
        <v>2.2999999999999998</v>
      </c>
      <c r="E21" s="11">
        <f t="shared" si="2"/>
        <v>2.9</v>
      </c>
      <c r="F21" s="11">
        <f t="shared" si="3"/>
        <v>1.9</v>
      </c>
      <c r="G21" s="11">
        <f t="shared" si="4"/>
        <v>0</v>
      </c>
      <c r="H21" s="11">
        <f t="shared" si="5"/>
        <v>1.6</v>
      </c>
      <c r="I21" s="11">
        <f t="shared" si="6"/>
        <v>1</v>
      </c>
      <c r="J21" s="11">
        <f t="shared" si="7"/>
        <v>1.8</v>
      </c>
      <c r="K21" s="13">
        <f t="shared" si="14"/>
        <v>1.7875000000000001</v>
      </c>
      <c r="L21" s="13">
        <f t="shared" si="15"/>
        <v>0.53625</v>
      </c>
      <c r="M21" s="11">
        <f t="shared" si="8"/>
        <v>3</v>
      </c>
      <c r="N21" s="12">
        <f t="shared" si="16"/>
        <v>0.60000000000000009</v>
      </c>
      <c r="O21" s="11">
        <f t="shared" si="9"/>
        <v>3.9</v>
      </c>
      <c r="P21" s="12">
        <f t="shared" si="17"/>
        <v>0.78</v>
      </c>
      <c r="Q21" s="13">
        <f t="shared" si="10"/>
        <v>3</v>
      </c>
      <c r="R21" s="12">
        <f t="shared" si="18"/>
        <v>0.30000000000000004</v>
      </c>
      <c r="S21" s="13">
        <f t="shared" si="11"/>
        <v>3.5</v>
      </c>
      <c r="T21" s="12">
        <f t="shared" si="19"/>
        <v>0.35000000000000003</v>
      </c>
      <c r="U21" s="11">
        <f t="shared" si="12"/>
        <v>4.2</v>
      </c>
      <c r="V21" s="12">
        <f t="shared" si="20"/>
        <v>0.42000000000000004</v>
      </c>
      <c r="W21" s="12">
        <f t="shared" si="21"/>
        <v>2.9862500000000001</v>
      </c>
      <c r="X21" s="21" t="str">
        <f>IF(W21&gt;=3,"aprobo","reprobo")</f>
        <v>reprobo</v>
      </c>
      <c r="Y21"/>
      <c r="Z21"/>
      <c r="AA21"/>
      <c r="AB21"/>
      <c r="AC21"/>
      <c r="AD21"/>
      <c r="AE21"/>
    </row>
    <row r="22" spans="1:31" ht="17.25" thickTop="1" thickBot="1" x14ac:dyDescent="0.3">
      <c r="A22" s="3">
        <v>9</v>
      </c>
      <c r="B22" s="3" t="str">
        <f t="shared" si="13"/>
        <v>DIEGO GONZALEZ</v>
      </c>
      <c r="C22" s="11">
        <f t="shared" si="0"/>
        <v>0</v>
      </c>
      <c r="D22" s="11">
        <f t="shared" si="1"/>
        <v>3.9</v>
      </c>
      <c r="E22" s="11">
        <f t="shared" si="2"/>
        <v>4.2</v>
      </c>
      <c r="F22" s="11">
        <f t="shared" si="3"/>
        <v>4</v>
      </c>
      <c r="G22" s="11">
        <f t="shared" si="4"/>
        <v>1</v>
      </c>
      <c r="H22" s="11">
        <f t="shared" si="5"/>
        <v>5</v>
      </c>
      <c r="I22" s="11">
        <f t="shared" si="6"/>
        <v>3.2</v>
      </c>
      <c r="J22" s="11">
        <f t="shared" si="7"/>
        <v>2.5</v>
      </c>
      <c r="K22" s="13">
        <f t="shared" si="14"/>
        <v>2.9750000000000001</v>
      </c>
      <c r="L22" s="13">
        <f t="shared" si="15"/>
        <v>0.89249999999999996</v>
      </c>
      <c r="M22" s="11">
        <f t="shared" si="8"/>
        <v>2.5</v>
      </c>
      <c r="N22" s="12">
        <f t="shared" si="16"/>
        <v>0.5</v>
      </c>
      <c r="O22" s="11">
        <f t="shared" si="9"/>
        <v>1.3</v>
      </c>
      <c r="P22" s="12">
        <f t="shared" si="17"/>
        <v>0.26</v>
      </c>
      <c r="Q22" s="13">
        <f t="shared" si="10"/>
        <v>3.1</v>
      </c>
      <c r="R22" s="12">
        <f t="shared" si="18"/>
        <v>0.31000000000000005</v>
      </c>
      <c r="S22" s="13">
        <f t="shared" si="11"/>
        <v>2.2999999999999998</v>
      </c>
      <c r="T22" s="12">
        <f t="shared" si="19"/>
        <v>0.22999999999999998</v>
      </c>
      <c r="U22" s="11">
        <f t="shared" si="12"/>
        <v>2.2000000000000002</v>
      </c>
      <c r="V22" s="12">
        <f t="shared" si="20"/>
        <v>0.22000000000000003</v>
      </c>
      <c r="W22" s="12">
        <f t="shared" si="21"/>
        <v>2.4125000000000001</v>
      </c>
      <c r="X22" s="21" t="str">
        <f>IF(W22&gt;=3,"aprobo","reprobo")</f>
        <v>reprobo</v>
      </c>
      <c r="Y22"/>
      <c r="Z22"/>
      <c r="AA22"/>
      <c r="AB22"/>
      <c r="AC22"/>
      <c r="AD22"/>
      <c r="AE22"/>
    </row>
    <row r="23" spans="1:31" ht="17.25" thickTop="1" thickBot="1" x14ac:dyDescent="0.3">
      <c r="A23" s="3">
        <v>10</v>
      </c>
      <c r="B23" s="3" t="str">
        <f t="shared" si="13"/>
        <v>ELEANY TRUJILLO</v>
      </c>
      <c r="C23" s="11">
        <f t="shared" si="0"/>
        <v>3</v>
      </c>
      <c r="D23" s="11">
        <f t="shared" si="1"/>
        <v>4.9000000000000004</v>
      </c>
      <c r="E23" s="11">
        <f t="shared" si="2"/>
        <v>4.5</v>
      </c>
      <c r="F23" s="11">
        <f t="shared" si="3"/>
        <v>5</v>
      </c>
      <c r="G23" s="11">
        <f t="shared" si="4"/>
        <v>3.5</v>
      </c>
      <c r="H23" s="11">
        <f t="shared" si="5"/>
        <v>4.3</v>
      </c>
      <c r="I23" s="11">
        <f t="shared" si="6"/>
        <v>5</v>
      </c>
      <c r="J23" s="11">
        <f t="shared" si="7"/>
        <v>4.8</v>
      </c>
      <c r="K23" s="13">
        <f t="shared" si="14"/>
        <v>4.375</v>
      </c>
      <c r="L23" s="13">
        <f t="shared" si="15"/>
        <v>1.3125</v>
      </c>
      <c r="M23" s="11">
        <f t="shared" si="8"/>
        <v>3.8</v>
      </c>
      <c r="N23" s="12">
        <f t="shared" si="16"/>
        <v>0.76</v>
      </c>
      <c r="O23" s="11">
        <f t="shared" si="9"/>
        <v>5</v>
      </c>
      <c r="P23" s="12">
        <f t="shared" si="17"/>
        <v>1</v>
      </c>
      <c r="Q23" s="13">
        <f t="shared" si="10"/>
        <v>5</v>
      </c>
      <c r="R23" s="12">
        <f t="shared" si="18"/>
        <v>0.5</v>
      </c>
      <c r="S23" s="13">
        <f t="shared" si="11"/>
        <v>4.8</v>
      </c>
      <c r="T23" s="12">
        <f t="shared" si="19"/>
        <v>0.48</v>
      </c>
      <c r="U23" s="11">
        <f t="shared" si="12"/>
        <v>4.5</v>
      </c>
      <c r="V23" s="12">
        <f t="shared" si="20"/>
        <v>0.45</v>
      </c>
      <c r="W23" s="12">
        <f t="shared" si="21"/>
        <v>4.5025000000000004</v>
      </c>
      <c r="X23" s="21" t="str">
        <f t="shared" si="22"/>
        <v>aprobo</v>
      </c>
      <c r="Y23"/>
      <c r="Z23"/>
      <c r="AA23"/>
      <c r="AB23"/>
      <c r="AC23"/>
      <c r="AD23"/>
      <c r="AE23"/>
    </row>
    <row r="24" spans="1:31" ht="17.25" thickTop="1" thickBot="1" x14ac:dyDescent="0.3">
      <c r="A24" s="3">
        <v>11</v>
      </c>
      <c r="B24" s="3" t="str">
        <f t="shared" si="13"/>
        <v>FREDY MONTES</v>
      </c>
      <c r="C24" s="11">
        <f t="shared" si="0"/>
        <v>0.9</v>
      </c>
      <c r="D24" s="11">
        <f t="shared" si="1"/>
        <v>4.8</v>
      </c>
      <c r="E24" s="11">
        <f t="shared" si="2"/>
        <v>4.9000000000000004</v>
      </c>
      <c r="F24" s="11">
        <f t="shared" si="3"/>
        <v>3.6</v>
      </c>
      <c r="G24" s="11">
        <f t="shared" si="4"/>
        <v>5</v>
      </c>
      <c r="H24" s="11">
        <f t="shared" si="5"/>
        <v>3.5</v>
      </c>
      <c r="I24" s="11">
        <f t="shared" si="6"/>
        <v>4.8</v>
      </c>
      <c r="J24" s="11">
        <f t="shared" si="7"/>
        <v>4.5999999999999996</v>
      </c>
      <c r="K24" s="13">
        <f t="shared" si="14"/>
        <v>4.0125000000000002</v>
      </c>
      <c r="L24" s="13">
        <f t="shared" si="15"/>
        <v>1.2037500000000001</v>
      </c>
      <c r="M24" s="11">
        <f t="shared" si="8"/>
        <v>4.5</v>
      </c>
      <c r="N24" s="12">
        <f t="shared" si="16"/>
        <v>0.9</v>
      </c>
      <c r="O24" s="11">
        <f t="shared" si="9"/>
        <v>5</v>
      </c>
      <c r="P24" s="12">
        <f t="shared" si="17"/>
        <v>1</v>
      </c>
      <c r="Q24" s="13">
        <f t="shared" si="10"/>
        <v>4.3</v>
      </c>
      <c r="R24" s="12">
        <f t="shared" si="18"/>
        <v>0.43</v>
      </c>
      <c r="S24" s="13">
        <f t="shared" si="11"/>
        <v>4.5999999999999996</v>
      </c>
      <c r="T24" s="12">
        <f t="shared" si="19"/>
        <v>0.45999999999999996</v>
      </c>
      <c r="U24" s="11">
        <f t="shared" si="12"/>
        <v>3</v>
      </c>
      <c r="V24" s="12">
        <f t="shared" si="20"/>
        <v>0.30000000000000004</v>
      </c>
      <c r="W24" s="12">
        <f t="shared" si="21"/>
        <v>4.2937500000000002</v>
      </c>
      <c r="X24" s="21" t="str">
        <f t="shared" si="22"/>
        <v>aprobo</v>
      </c>
      <c r="Y24"/>
      <c r="Z24"/>
      <c r="AA24"/>
      <c r="AB24"/>
      <c r="AC24"/>
      <c r="AD24"/>
      <c r="AE24"/>
    </row>
    <row r="25" spans="1:31" ht="17.25" thickTop="1" thickBot="1" x14ac:dyDescent="0.3">
      <c r="A25" s="3">
        <v>12</v>
      </c>
      <c r="B25" s="3" t="str">
        <f t="shared" si="13"/>
        <v>JHON TOBON</v>
      </c>
      <c r="C25" s="11">
        <f t="shared" si="0"/>
        <v>1.2</v>
      </c>
      <c r="D25" s="11">
        <f t="shared" si="1"/>
        <v>2.6</v>
      </c>
      <c r="E25" s="11">
        <f t="shared" si="2"/>
        <v>5</v>
      </c>
      <c r="F25" s="11">
        <f t="shared" si="3"/>
        <v>4.5</v>
      </c>
      <c r="G25" s="11">
        <f t="shared" si="4"/>
        <v>5</v>
      </c>
      <c r="H25" s="11">
        <f t="shared" si="5"/>
        <v>4.0999999999999996</v>
      </c>
      <c r="I25" s="11">
        <f t="shared" si="6"/>
        <v>3.8</v>
      </c>
      <c r="J25" s="11">
        <f t="shared" si="7"/>
        <v>2.2000000000000002</v>
      </c>
      <c r="K25" s="13">
        <f t="shared" si="14"/>
        <v>3.55</v>
      </c>
      <c r="L25" s="13">
        <f t="shared" si="15"/>
        <v>1.0649999999999999</v>
      </c>
      <c r="M25" s="11">
        <f t="shared" si="8"/>
        <v>4.5</v>
      </c>
      <c r="N25" s="12">
        <f t="shared" si="16"/>
        <v>0.9</v>
      </c>
      <c r="O25" s="11">
        <f t="shared" si="9"/>
        <v>4</v>
      </c>
      <c r="P25" s="12">
        <f t="shared" si="17"/>
        <v>0.8</v>
      </c>
      <c r="Q25" s="13">
        <f t="shared" si="10"/>
        <v>3.5</v>
      </c>
      <c r="R25" s="12">
        <f t="shared" si="18"/>
        <v>0.35000000000000003</v>
      </c>
      <c r="S25" s="13">
        <f t="shared" si="11"/>
        <v>4.8</v>
      </c>
      <c r="T25" s="12">
        <f t="shared" si="19"/>
        <v>0.48</v>
      </c>
      <c r="U25" s="11">
        <f t="shared" si="12"/>
        <v>4.3</v>
      </c>
      <c r="V25" s="12">
        <f t="shared" si="20"/>
        <v>0.43</v>
      </c>
      <c r="W25" s="12">
        <f t="shared" si="21"/>
        <v>4.0249999999999995</v>
      </c>
      <c r="X25" s="21" t="str">
        <f t="shared" si="22"/>
        <v>aprobo</v>
      </c>
      <c r="Y25"/>
      <c r="Z25"/>
      <c r="AA25"/>
      <c r="AB25"/>
      <c r="AC25"/>
      <c r="AD25"/>
      <c r="AE25"/>
    </row>
    <row r="26" spans="1:31" ht="17.25" thickTop="1" thickBot="1" x14ac:dyDescent="0.3">
      <c r="A26" s="3">
        <v>13</v>
      </c>
      <c r="B26" s="3" t="str">
        <f t="shared" si="13"/>
        <v>JOSE CIFUENTES</v>
      </c>
      <c r="C26" s="11">
        <f t="shared" si="0"/>
        <v>5</v>
      </c>
      <c r="D26" s="11">
        <f t="shared" si="1"/>
        <v>5</v>
      </c>
      <c r="E26" s="11">
        <f t="shared" si="2"/>
        <v>5</v>
      </c>
      <c r="F26" s="11">
        <f t="shared" si="3"/>
        <v>2.9</v>
      </c>
      <c r="G26" s="11">
        <f t="shared" si="4"/>
        <v>5</v>
      </c>
      <c r="H26" s="11">
        <f t="shared" si="5"/>
        <v>3.8</v>
      </c>
      <c r="I26" s="11">
        <f t="shared" si="6"/>
        <v>4.2</v>
      </c>
      <c r="J26" s="11">
        <f t="shared" si="7"/>
        <v>4</v>
      </c>
      <c r="K26" s="13">
        <f t="shared" si="14"/>
        <v>4.3624999999999998</v>
      </c>
      <c r="L26" s="13">
        <f t="shared" si="15"/>
        <v>1.3087499999999999</v>
      </c>
      <c r="M26" s="11">
        <f t="shared" si="8"/>
        <v>4.5</v>
      </c>
      <c r="N26" s="12">
        <f t="shared" si="16"/>
        <v>0.9</v>
      </c>
      <c r="O26" s="11">
        <f t="shared" si="9"/>
        <v>4</v>
      </c>
      <c r="P26" s="12">
        <f t="shared" si="17"/>
        <v>0.8</v>
      </c>
      <c r="Q26" s="13">
        <f t="shared" si="10"/>
        <v>4.0999999999999996</v>
      </c>
      <c r="R26" s="12">
        <f t="shared" si="18"/>
        <v>0.41</v>
      </c>
      <c r="S26" s="13">
        <f t="shared" si="11"/>
        <v>3.1</v>
      </c>
      <c r="T26" s="12">
        <f t="shared" si="19"/>
        <v>0.31000000000000005</v>
      </c>
      <c r="U26" s="11">
        <f t="shared" si="12"/>
        <v>4.5</v>
      </c>
      <c r="V26" s="12">
        <f t="shared" si="20"/>
        <v>0.45</v>
      </c>
      <c r="W26" s="12">
        <f t="shared" si="21"/>
        <v>4.17875</v>
      </c>
      <c r="X26" s="21" t="str">
        <f t="shared" si="22"/>
        <v>aprobo</v>
      </c>
      <c r="Y26"/>
      <c r="Z26" t="s">
        <v>46</v>
      </c>
      <c r="AA26"/>
      <c r="AB26"/>
      <c r="AC26"/>
      <c r="AD26" t="s">
        <v>47</v>
      </c>
      <c r="AE26"/>
    </row>
    <row r="27" spans="1:31" ht="17.25" thickTop="1" thickBot="1" x14ac:dyDescent="0.3">
      <c r="A27" s="3">
        <v>14</v>
      </c>
      <c r="B27" s="3" t="str">
        <f t="shared" si="13"/>
        <v>JOSE DAVID VERGARA</v>
      </c>
      <c r="C27" s="11">
        <f t="shared" si="0"/>
        <v>5</v>
      </c>
      <c r="D27" s="11">
        <f t="shared" si="1"/>
        <v>4.5</v>
      </c>
      <c r="E27" s="11">
        <f t="shared" si="2"/>
        <v>5</v>
      </c>
      <c r="F27" s="11">
        <f t="shared" si="3"/>
        <v>3.2</v>
      </c>
      <c r="G27" s="11">
        <f t="shared" si="4"/>
        <v>4.5</v>
      </c>
      <c r="H27" s="11">
        <f t="shared" si="5"/>
        <v>4</v>
      </c>
      <c r="I27" s="11">
        <f t="shared" si="6"/>
        <v>4.8</v>
      </c>
      <c r="J27" s="11">
        <f t="shared" si="7"/>
        <v>5</v>
      </c>
      <c r="K27" s="13">
        <f t="shared" si="14"/>
        <v>4.5</v>
      </c>
      <c r="L27" s="13">
        <f t="shared" si="15"/>
        <v>1.3499999999999999</v>
      </c>
      <c r="M27" s="11">
        <f t="shared" si="8"/>
        <v>3.9</v>
      </c>
      <c r="N27" s="12">
        <f t="shared" si="16"/>
        <v>0.78</v>
      </c>
      <c r="O27" s="11">
        <f t="shared" si="9"/>
        <v>3.6</v>
      </c>
      <c r="P27" s="12">
        <f t="shared" si="17"/>
        <v>0.72000000000000008</v>
      </c>
      <c r="Q27" s="13">
        <f t="shared" si="10"/>
        <v>3.8</v>
      </c>
      <c r="R27" s="12">
        <f t="shared" si="18"/>
        <v>0.38</v>
      </c>
      <c r="S27" s="13">
        <f t="shared" si="11"/>
        <v>5</v>
      </c>
      <c r="T27" s="12">
        <f t="shared" si="19"/>
        <v>0.5</v>
      </c>
      <c r="U27" s="11">
        <f t="shared" si="12"/>
        <v>3</v>
      </c>
      <c r="V27" s="12">
        <f t="shared" si="20"/>
        <v>0.30000000000000004</v>
      </c>
      <c r="W27" s="12">
        <f t="shared" si="21"/>
        <v>4.03</v>
      </c>
      <c r="X27" s="21" t="str">
        <f t="shared" si="22"/>
        <v>aprobo</v>
      </c>
      <c r="Y27"/>
      <c r="Z27"/>
      <c r="AA27"/>
      <c r="AB27"/>
      <c r="AC27"/>
      <c r="AD27"/>
      <c r="AE27"/>
    </row>
    <row r="28" spans="1:31" ht="17.25" thickTop="1" thickBot="1" x14ac:dyDescent="0.3">
      <c r="A28" s="3">
        <v>15</v>
      </c>
      <c r="B28" s="3" t="str">
        <f t="shared" si="13"/>
        <v>LAURA GONZALEZ</v>
      </c>
      <c r="C28" s="11">
        <f t="shared" si="0"/>
        <v>5</v>
      </c>
      <c r="D28" s="11">
        <f t="shared" si="1"/>
        <v>4.2</v>
      </c>
      <c r="E28" s="11">
        <f t="shared" si="2"/>
        <v>4.5</v>
      </c>
      <c r="F28" s="11">
        <f t="shared" si="3"/>
        <v>2.5</v>
      </c>
      <c r="G28" s="11">
        <f t="shared" si="4"/>
        <v>5</v>
      </c>
      <c r="H28" s="11">
        <f t="shared" si="5"/>
        <v>3.9</v>
      </c>
      <c r="I28" s="11">
        <f t="shared" si="6"/>
        <v>5</v>
      </c>
      <c r="J28" s="11">
        <f t="shared" si="7"/>
        <v>4.8</v>
      </c>
      <c r="K28" s="13">
        <f t="shared" si="14"/>
        <v>4.3624999999999998</v>
      </c>
      <c r="L28" s="13">
        <f t="shared" si="15"/>
        <v>1.3087499999999999</v>
      </c>
      <c r="M28" s="11">
        <f t="shared" si="8"/>
        <v>0</v>
      </c>
      <c r="N28" s="12">
        <f t="shared" si="16"/>
        <v>0</v>
      </c>
      <c r="O28" s="11">
        <f t="shared" si="9"/>
        <v>3.1</v>
      </c>
      <c r="P28" s="12">
        <f t="shared" si="17"/>
        <v>0.62000000000000011</v>
      </c>
      <c r="Q28" s="13">
        <f t="shared" si="10"/>
        <v>4</v>
      </c>
      <c r="R28" s="12">
        <f t="shared" si="18"/>
        <v>0.4</v>
      </c>
      <c r="S28" s="13">
        <f t="shared" si="11"/>
        <v>4.3</v>
      </c>
      <c r="T28" s="12">
        <f t="shared" si="19"/>
        <v>0.43</v>
      </c>
      <c r="U28" s="11">
        <f t="shared" si="12"/>
        <v>4</v>
      </c>
      <c r="V28" s="12">
        <f t="shared" si="20"/>
        <v>0.4</v>
      </c>
      <c r="W28" s="12">
        <f t="shared" si="21"/>
        <v>3.1587499999999999</v>
      </c>
      <c r="X28" s="21" t="str">
        <f t="shared" si="22"/>
        <v>aprobo</v>
      </c>
      <c r="Z28" s="1" t="s">
        <v>48</v>
      </c>
      <c r="AD28" s="1" t="s">
        <v>48</v>
      </c>
    </row>
    <row r="29" spans="1:31" ht="17.25" thickTop="1" thickBot="1" x14ac:dyDescent="0.3">
      <c r="A29" s="3">
        <v>16</v>
      </c>
      <c r="B29" s="3" t="str">
        <f t="shared" si="13"/>
        <v>LINA JARAMILLO</v>
      </c>
      <c r="C29" s="11">
        <f t="shared" si="0"/>
        <v>4.9000000000000004</v>
      </c>
      <c r="D29" s="11">
        <f t="shared" si="1"/>
        <v>3.2</v>
      </c>
      <c r="E29" s="11">
        <f t="shared" si="2"/>
        <v>4.9000000000000004</v>
      </c>
      <c r="F29" s="11">
        <f t="shared" si="3"/>
        <v>3.5</v>
      </c>
      <c r="G29" s="11">
        <f t="shared" si="4"/>
        <v>3.9</v>
      </c>
      <c r="H29" s="11">
        <f t="shared" si="5"/>
        <v>4.5</v>
      </c>
      <c r="I29" s="11">
        <f t="shared" si="6"/>
        <v>3.5</v>
      </c>
      <c r="J29" s="11">
        <f t="shared" si="7"/>
        <v>4.5</v>
      </c>
      <c r="K29" s="13">
        <f t="shared" si="14"/>
        <v>4.1124999999999998</v>
      </c>
      <c r="L29" s="13">
        <f t="shared" si="15"/>
        <v>1.2337499999999999</v>
      </c>
      <c r="M29" s="11">
        <f t="shared" si="8"/>
        <v>4.8</v>
      </c>
      <c r="N29" s="12">
        <f t="shared" si="16"/>
        <v>0.96</v>
      </c>
      <c r="O29" s="11">
        <f t="shared" si="9"/>
        <v>3.7</v>
      </c>
      <c r="P29" s="12">
        <f t="shared" si="17"/>
        <v>0.7400000000000001</v>
      </c>
      <c r="Q29" s="13">
        <f t="shared" si="10"/>
        <v>3.9</v>
      </c>
      <c r="R29" s="12">
        <f t="shared" si="18"/>
        <v>0.39</v>
      </c>
      <c r="S29" s="13">
        <f t="shared" si="11"/>
        <v>3.5</v>
      </c>
      <c r="T29" s="12">
        <f t="shared" si="19"/>
        <v>0.35000000000000003</v>
      </c>
      <c r="U29" s="11">
        <f t="shared" si="12"/>
        <v>3.5</v>
      </c>
      <c r="V29" s="12">
        <f t="shared" si="20"/>
        <v>0.35000000000000003</v>
      </c>
      <c r="W29" s="12">
        <f t="shared" si="21"/>
        <v>4.0237499999999997</v>
      </c>
      <c r="X29" s="21" t="str">
        <f t="shared" si="22"/>
        <v>aprobo</v>
      </c>
    </row>
    <row r="30" spans="1:31" ht="17.25" thickTop="1" thickBot="1" x14ac:dyDescent="0.3">
      <c r="A30" s="3">
        <v>17</v>
      </c>
      <c r="B30" s="3" t="str">
        <f t="shared" si="13"/>
        <v>OSMAIRA VELEZ</v>
      </c>
      <c r="C30" s="11">
        <f t="shared" si="0"/>
        <v>3.9</v>
      </c>
      <c r="D30" s="11">
        <f t="shared" si="1"/>
        <v>5</v>
      </c>
      <c r="E30" s="11">
        <f t="shared" si="2"/>
        <v>4.8</v>
      </c>
      <c r="F30" s="11">
        <f t="shared" si="3"/>
        <v>4</v>
      </c>
      <c r="G30" s="11">
        <f t="shared" si="4"/>
        <v>5</v>
      </c>
      <c r="H30" s="11">
        <f t="shared" si="5"/>
        <v>5</v>
      </c>
      <c r="I30" s="11">
        <f t="shared" si="6"/>
        <v>2.2999999999999998</v>
      </c>
      <c r="J30" s="11">
        <f t="shared" si="7"/>
        <v>5</v>
      </c>
      <c r="K30" s="13">
        <f t="shared" si="14"/>
        <v>4.375</v>
      </c>
      <c r="L30" s="13">
        <f t="shared" si="15"/>
        <v>1.3125</v>
      </c>
      <c r="M30" s="11">
        <f t="shared" si="8"/>
        <v>3.7</v>
      </c>
      <c r="N30" s="12">
        <f t="shared" si="16"/>
        <v>0.7400000000000001</v>
      </c>
      <c r="O30" s="11">
        <f t="shared" si="9"/>
        <v>4.5</v>
      </c>
      <c r="P30" s="12">
        <f t="shared" si="17"/>
        <v>0.9</v>
      </c>
      <c r="Q30" s="13">
        <f t="shared" si="10"/>
        <v>4.5</v>
      </c>
      <c r="R30" s="12">
        <f t="shared" si="18"/>
        <v>0.45</v>
      </c>
      <c r="S30" s="13">
        <f t="shared" si="11"/>
        <v>4.0999999999999996</v>
      </c>
      <c r="T30" s="12">
        <f t="shared" si="19"/>
        <v>0.41</v>
      </c>
      <c r="U30" s="11">
        <f t="shared" si="12"/>
        <v>4.5</v>
      </c>
      <c r="V30" s="12">
        <f t="shared" si="20"/>
        <v>0.45</v>
      </c>
      <c r="W30" s="12">
        <f t="shared" si="21"/>
        <v>4.2625000000000002</v>
      </c>
      <c r="X30" s="21" t="str">
        <f t="shared" si="22"/>
        <v>aprobo</v>
      </c>
    </row>
    <row r="31" spans="1:31" ht="17.25" thickTop="1" thickBot="1" x14ac:dyDescent="0.3">
      <c r="A31" s="3">
        <v>18</v>
      </c>
      <c r="B31" s="3" t="str">
        <f t="shared" si="13"/>
        <v>PABLO GOMEZ</v>
      </c>
      <c r="C31" s="11">
        <f t="shared" si="0"/>
        <v>3.8</v>
      </c>
      <c r="D31" s="11">
        <f t="shared" si="1"/>
        <v>4.8</v>
      </c>
      <c r="E31" s="11">
        <f t="shared" si="2"/>
        <v>4.5999999999999996</v>
      </c>
      <c r="F31" s="11">
        <f t="shared" si="3"/>
        <v>5</v>
      </c>
      <c r="G31" s="11">
        <f t="shared" si="4"/>
        <v>5</v>
      </c>
      <c r="H31" s="11">
        <f t="shared" si="5"/>
        <v>3.4</v>
      </c>
      <c r="I31" s="11">
        <f t="shared" si="6"/>
        <v>2.9</v>
      </c>
      <c r="J31" s="11">
        <f t="shared" si="7"/>
        <v>1</v>
      </c>
      <c r="K31" s="13">
        <f t="shared" si="14"/>
        <v>3.8124999999999996</v>
      </c>
      <c r="L31" s="13">
        <f t="shared" si="15"/>
        <v>1.1437499999999998</v>
      </c>
      <c r="M31" s="11">
        <f t="shared" si="8"/>
        <v>3.8</v>
      </c>
      <c r="N31" s="12">
        <f t="shared" si="16"/>
        <v>0.76</v>
      </c>
      <c r="O31" s="11">
        <f t="shared" si="9"/>
        <v>5</v>
      </c>
      <c r="P31" s="12">
        <f t="shared" si="17"/>
        <v>1</v>
      </c>
      <c r="Q31" s="13">
        <f t="shared" si="10"/>
        <v>5</v>
      </c>
      <c r="R31" s="12">
        <f t="shared" si="18"/>
        <v>0.5</v>
      </c>
      <c r="S31" s="13">
        <f t="shared" si="11"/>
        <v>3.8</v>
      </c>
      <c r="T31" s="12">
        <f t="shared" si="19"/>
        <v>0.38</v>
      </c>
      <c r="U31" s="11">
        <f t="shared" si="12"/>
        <v>4.5</v>
      </c>
      <c r="V31" s="12">
        <f t="shared" si="20"/>
        <v>0.45</v>
      </c>
      <c r="W31" s="12">
        <f t="shared" si="21"/>
        <v>4.2337499999999997</v>
      </c>
      <c r="X31" s="21" t="str">
        <f t="shared" si="22"/>
        <v>aprobo</v>
      </c>
    </row>
    <row r="32" spans="1:31" ht="17.25" thickTop="1" thickBot="1" x14ac:dyDescent="0.3">
      <c r="A32" s="3">
        <v>19</v>
      </c>
      <c r="B32" s="3" t="str">
        <f t="shared" si="13"/>
        <v>ROBINSON VARGAS</v>
      </c>
      <c r="C32" s="11">
        <f t="shared" si="0"/>
        <v>5</v>
      </c>
      <c r="D32" s="11">
        <f t="shared" si="1"/>
        <v>4.9000000000000004</v>
      </c>
      <c r="E32" s="11">
        <f t="shared" si="2"/>
        <v>4.2</v>
      </c>
      <c r="F32" s="11">
        <f t="shared" si="3"/>
        <v>4</v>
      </c>
      <c r="G32" s="11">
        <f t="shared" si="4"/>
        <v>4.8</v>
      </c>
      <c r="H32" s="11">
        <f t="shared" si="5"/>
        <v>5</v>
      </c>
      <c r="I32" s="11">
        <f t="shared" si="6"/>
        <v>4.5999999999999996</v>
      </c>
      <c r="J32" s="11">
        <f t="shared" si="7"/>
        <v>4.5</v>
      </c>
      <c r="K32" s="13">
        <f t="shared" si="14"/>
        <v>4.625</v>
      </c>
      <c r="L32" s="13">
        <f t="shared" si="15"/>
        <v>1.3875</v>
      </c>
      <c r="M32" s="11">
        <f t="shared" si="8"/>
        <v>3.5</v>
      </c>
      <c r="N32" s="12">
        <f t="shared" si="16"/>
        <v>0.70000000000000007</v>
      </c>
      <c r="O32" s="11">
        <f t="shared" si="9"/>
        <v>5</v>
      </c>
      <c r="P32" s="12">
        <f t="shared" si="17"/>
        <v>1</v>
      </c>
      <c r="Q32" s="13">
        <f t="shared" si="10"/>
        <v>4</v>
      </c>
      <c r="R32" s="12">
        <f t="shared" si="18"/>
        <v>0.4</v>
      </c>
      <c r="S32" s="13">
        <f t="shared" si="11"/>
        <v>4</v>
      </c>
      <c r="T32" s="12">
        <f t="shared" si="19"/>
        <v>0.4</v>
      </c>
      <c r="U32" s="11">
        <f t="shared" si="12"/>
        <v>4.5</v>
      </c>
      <c r="V32" s="12">
        <f t="shared" si="20"/>
        <v>0.45</v>
      </c>
      <c r="W32" s="12">
        <f t="shared" si="21"/>
        <v>4.3374999999999995</v>
      </c>
      <c r="X32" s="21" t="str">
        <f t="shared" si="22"/>
        <v>aprobo</v>
      </c>
    </row>
    <row r="33" spans="1:24" ht="17.25" thickTop="1" thickBot="1" x14ac:dyDescent="0.3">
      <c r="A33" s="3">
        <v>20</v>
      </c>
      <c r="B33" s="3" t="str">
        <f>VLOOKUP(A33,datosestudiantes,2,TRUE)</f>
        <v>SANDRA MONTOYA</v>
      </c>
      <c r="C33" s="11">
        <f t="shared" si="0"/>
        <v>4</v>
      </c>
      <c r="D33" s="11">
        <f t="shared" si="1"/>
        <v>5</v>
      </c>
      <c r="E33" s="11">
        <f t="shared" si="2"/>
        <v>3.6</v>
      </c>
      <c r="F33" s="11">
        <f t="shared" si="3"/>
        <v>4</v>
      </c>
      <c r="G33" s="11">
        <f t="shared" si="4"/>
        <v>4.8</v>
      </c>
      <c r="H33" s="11">
        <f t="shared" si="5"/>
        <v>3.2</v>
      </c>
      <c r="I33" s="11">
        <f t="shared" si="6"/>
        <v>4.5</v>
      </c>
      <c r="J33" s="11">
        <f t="shared" si="7"/>
        <v>4.5999999999999996</v>
      </c>
      <c r="K33" s="13">
        <f t="shared" si="14"/>
        <v>4.2125000000000004</v>
      </c>
      <c r="L33" s="13">
        <f t="shared" si="15"/>
        <v>1.2637500000000002</v>
      </c>
      <c r="M33" s="11">
        <f t="shared" si="8"/>
        <v>4</v>
      </c>
      <c r="N33" s="12">
        <f t="shared" si="16"/>
        <v>0.8</v>
      </c>
      <c r="O33" s="11">
        <f t="shared" si="9"/>
        <v>5</v>
      </c>
      <c r="P33" s="12">
        <f t="shared" si="17"/>
        <v>1</v>
      </c>
      <c r="Q33" s="13">
        <f t="shared" si="10"/>
        <v>4</v>
      </c>
      <c r="R33" s="12">
        <f t="shared" si="18"/>
        <v>0.4</v>
      </c>
      <c r="S33" s="13">
        <f t="shared" si="11"/>
        <v>3.9</v>
      </c>
      <c r="T33" s="12">
        <f t="shared" si="19"/>
        <v>0.39</v>
      </c>
      <c r="U33" s="11">
        <f t="shared" si="12"/>
        <v>3.5</v>
      </c>
      <c r="V33" s="12">
        <f t="shared" si="20"/>
        <v>0.35000000000000003</v>
      </c>
      <c r="W33" s="12">
        <f t="shared" si="21"/>
        <v>4.2037500000000003</v>
      </c>
      <c r="X33" s="21" t="str">
        <f t="shared" si="22"/>
        <v>aprobo</v>
      </c>
    </row>
    <row r="34" spans="1:24" ht="17.25" thickTop="1" thickBot="1" x14ac:dyDescent="0.3">
      <c r="A34" s="3">
        <v>21</v>
      </c>
      <c r="B34" s="3" t="str">
        <f t="shared" si="13"/>
        <v>SANDRA MONTOYA</v>
      </c>
      <c r="S34" s="4"/>
    </row>
    <row r="35" spans="1:24" ht="17.25" thickTop="1" thickBot="1" x14ac:dyDescent="0.3">
      <c r="W35" s="17" t="s">
        <v>35</v>
      </c>
      <c r="X35" s="15">
        <f>MAX(W14:W32)</f>
        <v>4.5025000000000004</v>
      </c>
    </row>
    <row r="36" spans="1:24" ht="17.25" thickTop="1" thickBot="1" x14ac:dyDescent="0.3">
      <c r="W36" s="17" t="s">
        <v>36</v>
      </c>
      <c r="X36" s="15">
        <f>MIN(W14:W32)</f>
        <v>2.4125000000000001</v>
      </c>
    </row>
    <row r="37" spans="1:24" ht="17.25" thickTop="1" thickBot="1" x14ac:dyDescent="0.3">
      <c r="W37" s="17" t="s">
        <v>37</v>
      </c>
      <c r="X37" s="15">
        <f>AVERAGE(W14:W32)</f>
        <v>3.867565789473685</v>
      </c>
    </row>
    <row r="38" spans="1:24" ht="16.5" thickTop="1" x14ac:dyDescent="0.25">
      <c r="T38" s="16"/>
    </row>
  </sheetData>
  <mergeCells count="5">
    <mergeCell ref="A9:X10"/>
    <mergeCell ref="A11:X11"/>
    <mergeCell ref="A12:B13"/>
    <mergeCell ref="C12:J12"/>
    <mergeCell ref="C13:J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workbookViewId="0">
      <selection activeCell="D14" sqref="D14"/>
    </sheetView>
  </sheetViews>
  <sheetFormatPr baseColWidth="10" defaultRowHeight="15" x14ac:dyDescent="0.25"/>
  <cols>
    <col min="1" max="1" width="13.28515625" customWidth="1"/>
    <col min="2" max="2" width="5.140625" customWidth="1"/>
    <col min="3" max="3" width="12.85546875" bestFit="1" customWidth="1"/>
    <col min="4" max="4" width="49.85546875" customWidth="1"/>
    <col min="5" max="5" width="3.7109375" customWidth="1"/>
  </cols>
  <sheetData>
    <row r="2" spans="2:5" x14ac:dyDescent="0.25">
      <c r="B2" s="22"/>
      <c r="C2" s="22"/>
      <c r="D2" s="22"/>
      <c r="E2" s="22"/>
    </row>
    <row r="3" spans="2:5" x14ac:dyDescent="0.25">
      <c r="B3" s="22"/>
      <c r="D3" s="33" t="s">
        <v>45</v>
      </c>
      <c r="E3" s="22"/>
    </row>
    <row r="4" spans="2:5" x14ac:dyDescent="0.25">
      <c r="B4" s="22"/>
      <c r="D4" s="33"/>
      <c r="E4" s="22"/>
    </row>
    <row r="5" spans="2:5" x14ac:dyDescent="0.25">
      <c r="B5" s="22"/>
      <c r="D5" s="33"/>
      <c r="E5" s="22"/>
    </row>
    <row r="6" spans="2:5" x14ac:dyDescent="0.25">
      <c r="B6" s="22"/>
      <c r="C6" t="s">
        <v>38</v>
      </c>
      <c r="E6" s="22"/>
    </row>
    <row r="7" spans="2:5" x14ac:dyDescent="0.25">
      <c r="B7" s="22"/>
      <c r="C7" t="s">
        <v>39</v>
      </c>
      <c r="E7" s="22"/>
    </row>
    <row r="8" spans="2:5" x14ac:dyDescent="0.25">
      <c r="B8" s="22"/>
      <c r="C8" t="s">
        <v>40</v>
      </c>
      <c r="E8" s="22"/>
    </row>
    <row r="9" spans="2:5" x14ac:dyDescent="0.25">
      <c r="B9" s="22"/>
      <c r="C9" t="s">
        <v>41</v>
      </c>
      <c r="E9" s="22"/>
    </row>
    <row r="10" spans="2:5" x14ac:dyDescent="0.25">
      <c r="B10" s="22"/>
      <c r="C10" t="s">
        <v>41</v>
      </c>
      <c r="E10" s="22"/>
    </row>
    <row r="11" spans="2:5" x14ac:dyDescent="0.25">
      <c r="B11" s="22"/>
      <c r="C11" t="s">
        <v>42</v>
      </c>
      <c r="E11" s="22"/>
    </row>
    <row r="12" spans="2:5" x14ac:dyDescent="0.25">
      <c r="B12" s="22"/>
      <c r="C12" t="s">
        <v>43</v>
      </c>
      <c r="E12" s="22"/>
    </row>
    <row r="13" spans="2:5" x14ac:dyDescent="0.25">
      <c r="B13" s="22"/>
      <c r="C13" t="s">
        <v>44</v>
      </c>
      <c r="E13" s="22"/>
    </row>
    <row r="14" spans="2:5" x14ac:dyDescent="0.25">
      <c r="B14" s="22"/>
      <c r="E14" s="22"/>
    </row>
    <row r="15" spans="2:5" x14ac:dyDescent="0.25">
      <c r="B15" s="22"/>
      <c r="C15" s="22"/>
      <c r="D15" s="22"/>
      <c r="E15" s="22"/>
    </row>
  </sheetData>
  <mergeCells count="1">
    <mergeCell ref="D3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 Estudiantes</vt:lpstr>
      <vt:lpstr>Planilla Notas</vt:lpstr>
      <vt:lpstr>Informe estudiante</vt:lpstr>
      <vt:lpstr>datosestudiantes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CLARA</cp:lastModifiedBy>
  <cp:lastPrinted>2012-10-29T02:26:38Z</cp:lastPrinted>
  <dcterms:created xsi:type="dcterms:W3CDTF">2012-10-28T21:45:19Z</dcterms:created>
  <dcterms:modified xsi:type="dcterms:W3CDTF">2015-05-12T03:29:19Z</dcterms:modified>
</cp:coreProperties>
</file>